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bevma\OneDrive\Desktop\DVE Board\Treasurer's Reports\"/>
    </mc:Choice>
  </mc:AlternateContent>
  <xr:revisionPtr revIDLastSave="0" documentId="13_ncr:1_{B76BDB79-7375-4F33-B8FB-647486414F3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Monthly" sheetId="1" r:id="rId1"/>
    <sheet name="Savings" sheetId="2" r:id="rId2"/>
  </sheets>
  <definedNames>
    <definedName name="_xlnm.Print_Area" localSheetId="0">Monthly!$A$1:$D$80</definedName>
    <definedName name="_xlnm.Print_Area" localSheetId="1">Savings!$A$1:$E$12</definedName>
    <definedName name="_xlnm.Print_Titles" localSheetId="0">Monthly!$A:$A,Monthly!$1:$5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6" i="1" l="1"/>
  <c r="C21" i="1"/>
  <c r="C9" i="2"/>
  <c r="C47" i="1"/>
  <c r="C60" i="1"/>
  <c r="C16" i="1"/>
  <c r="C13" i="1"/>
  <c r="C10" i="2"/>
  <c r="C11" i="2"/>
  <c r="C73" i="1"/>
  <c r="C31" i="1"/>
  <c r="C14" i="1"/>
  <c r="C11" i="1"/>
  <c r="B8" i="1"/>
  <c r="C80" i="1"/>
  <c r="C61" i="1" l="1"/>
  <c r="C51" i="1"/>
  <c r="C12" i="2"/>
  <c r="C45" i="1"/>
  <c r="C28" i="1"/>
  <c r="B61" i="1"/>
  <c r="B45" i="1"/>
  <c r="B7" i="1"/>
  <c r="B51" i="1"/>
  <c r="B52" i="1" l="1"/>
  <c r="C74" i="1"/>
  <c r="C52" i="1"/>
  <c r="C17" i="1"/>
  <c r="B9" i="1"/>
  <c r="B17" i="1" s="1"/>
  <c r="C54" i="1" l="1"/>
  <c r="C55" i="1" s="1"/>
  <c r="C63" i="1" s="1"/>
  <c r="B54" i="1"/>
  <c r="B63" i="1" s="1"/>
</calcChain>
</file>

<file path=xl/sharedStrings.xml><?xml version="1.0" encoding="utf-8"?>
<sst xmlns="http://schemas.openxmlformats.org/spreadsheetml/2006/main" count="101" uniqueCount="96">
  <si>
    <t>Security:</t>
  </si>
  <si>
    <t>Federal Taxes - Tax on  Interest Income</t>
  </si>
  <si>
    <t>Annual Meeting -  Meeting &amp; Refreshments</t>
  </si>
  <si>
    <t xml:space="preserve"> </t>
  </si>
  <si>
    <t>Liability Insurance</t>
  </si>
  <si>
    <t>Budget</t>
  </si>
  <si>
    <t>Security Total</t>
  </si>
  <si>
    <t>Road Maintenance:</t>
  </si>
  <si>
    <t>Gate Transmitters</t>
  </si>
  <si>
    <t>REVENUES</t>
  </si>
  <si>
    <t>EXPENDITURES</t>
  </si>
  <si>
    <t xml:space="preserve">Legal Fees  </t>
  </si>
  <si>
    <t xml:space="preserve">     Gate, Locks &amp; Entrance Light Maintenance</t>
  </si>
  <si>
    <t>Road Maintenance Total</t>
  </si>
  <si>
    <t xml:space="preserve">     Gate Transmitters</t>
  </si>
  <si>
    <t>Lot Transfer Fees</t>
  </si>
  <si>
    <t>Bridge Inspection</t>
  </si>
  <si>
    <t xml:space="preserve">     Fencing</t>
  </si>
  <si>
    <t>Actual</t>
  </si>
  <si>
    <t>Bridge Repair</t>
  </si>
  <si>
    <t>Total cash balance in checking account</t>
  </si>
  <si>
    <t xml:space="preserve">  </t>
  </si>
  <si>
    <t>Interest - Bank Account Earnings (checking )</t>
  </si>
  <si>
    <t>Gross Annual Assessment Income - 84 Lots - $70/Month</t>
  </si>
  <si>
    <t>Other Income</t>
  </si>
  <si>
    <t>Mosquito Control Pellets</t>
  </si>
  <si>
    <t>Mosquito Pellets</t>
  </si>
  <si>
    <t>Reserve total</t>
  </si>
  <si>
    <t>Anticipated assessments income</t>
  </si>
  <si>
    <t xml:space="preserve">Assessments paid beyond FY </t>
  </si>
  <si>
    <r>
      <t xml:space="preserve">     </t>
    </r>
    <r>
      <rPr>
        <sz val="13"/>
        <rFont val="Times New Roman"/>
        <family val="1"/>
      </rPr>
      <t>Electricity for Entrance Gate &amp; Light</t>
    </r>
  </si>
  <si>
    <t>SPECIAL ASSESSMENT - Fiber Optic Internet Installation</t>
  </si>
  <si>
    <t>Income - $1100 X 84 lots</t>
  </si>
  <si>
    <t>Reserve Fund (27 month CD issued 8/2/21, matures 11/2/23)</t>
  </si>
  <si>
    <t>Reserve Fund (42 month CD issued 8/2/21, matures 2/2/25)</t>
  </si>
  <si>
    <t>Ending Balance -- Trash Account</t>
  </si>
  <si>
    <t>TOTAL REVENUES (not including trash -- see below)</t>
  </si>
  <si>
    <r>
      <t xml:space="preserve">    </t>
    </r>
    <r>
      <rPr>
        <sz val="13"/>
        <rFont val="Times New Roman"/>
        <family val="1"/>
      </rPr>
      <t xml:space="preserve"> P.O. Box, State Corp. Fee, Supplies, Quicken software)</t>
    </r>
  </si>
  <si>
    <r>
      <t>Administration Costs (</t>
    </r>
    <r>
      <rPr>
        <sz val="13"/>
        <rFont val="Times New Roman"/>
        <family val="1"/>
      </rPr>
      <t>Bank Fees, Copying, Postage, Zoom</t>
    </r>
  </si>
  <si>
    <t xml:space="preserve">     Road Signs</t>
  </si>
  <si>
    <t xml:space="preserve">     Spring Road Maintenance</t>
  </si>
  <si>
    <t xml:space="preserve">              Binder</t>
  </si>
  <si>
    <t xml:space="preserve">              Gravel</t>
  </si>
  <si>
    <r>
      <t xml:space="preserve">              </t>
    </r>
    <r>
      <rPr>
        <sz val="13"/>
        <rFont val="Times New Roman"/>
        <family val="1"/>
      </rPr>
      <t>Preparation</t>
    </r>
  </si>
  <si>
    <t xml:space="preserve">              Misc.</t>
  </si>
  <si>
    <t>TRASH ACCOUNT</t>
  </si>
  <si>
    <t>Trash Revenue - $12.00/Month (58 Residents)</t>
  </si>
  <si>
    <t>Balance in Special Assessment Fund (Savings Account)</t>
  </si>
  <si>
    <t xml:space="preserve">    DEER VALLEY ESTATES PROPERTY OWNERS' ASSOCIATION</t>
  </si>
  <si>
    <t>Trash Dumpster Rent / Disposal - WM</t>
  </si>
  <si>
    <t>Overpayment returned to Owners</t>
  </si>
  <si>
    <t>(correctness check)</t>
  </si>
  <si>
    <t>Ending Balance -- General Account</t>
  </si>
  <si>
    <t xml:space="preserve">                     FINANCIAL STATEMENT</t>
  </si>
  <si>
    <t>NET GAIN (LOSS) [Revenues - Expenditures]</t>
  </si>
  <si>
    <t xml:space="preserve">     Culvert Repair</t>
  </si>
  <si>
    <t>sum of ending balances</t>
  </si>
  <si>
    <t>Reserve Fund</t>
  </si>
  <si>
    <t xml:space="preserve">     TOTAL EXPENDITURES (not incl. trash -- see below)</t>
  </si>
  <si>
    <t>Notes:</t>
  </si>
  <si>
    <t>Should match ENDING CASH BALANCE</t>
  </si>
  <si>
    <t xml:space="preserve">     Mail Boxes</t>
  </si>
  <si>
    <t xml:space="preserve">        Snow Removal</t>
  </si>
  <si>
    <t xml:space="preserve">        Weed Control - Spraying Easement</t>
  </si>
  <si>
    <t>Payments for Fiber Installation - Brainstorm (Vero)</t>
  </si>
  <si>
    <t>Special Assessment - Fiber Optic Internet Installation</t>
  </si>
  <si>
    <t>Reserve Fund - Transfer in 12/07/2021</t>
  </si>
  <si>
    <t>SAVINGS ACCOUNT</t>
  </si>
  <si>
    <t>Transfer from Reserve Fund - Mailbox Project</t>
  </si>
  <si>
    <t>Mailbox Project</t>
  </si>
  <si>
    <t xml:space="preserve">     Concrete</t>
  </si>
  <si>
    <t xml:space="preserve">     Other Materials</t>
  </si>
  <si>
    <t>Road Fund - transfer unused budget amount in - 6/27/22</t>
  </si>
  <si>
    <t>Interest - October 1, 2021 - present</t>
  </si>
  <si>
    <t>Transfer Reserve Fund Monies into Checking - Mailbox Project</t>
  </si>
  <si>
    <t>Total Remaining in Savings Account</t>
  </si>
  <si>
    <t>Beginning Balance - 9/30/2021</t>
  </si>
  <si>
    <t>Amount remaining from Closed 15 month $12,300 CD (Mailbox Project)</t>
  </si>
  <si>
    <t>Close $12,300 CD - 6/24/2022 - net proceeds ($38.44 int., $21.23 penalty)</t>
  </si>
  <si>
    <t>RESERVE FUND</t>
  </si>
  <si>
    <t>2022-2023</t>
  </si>
  <si>
    <t>Cash Balance as of 10/1/22 (carryover)</t>
  </si>
  <si>
    <t>Trash Carryover as of 10/1/22</t>
  </si>
  <si>
    <t>Discount for annual pre-pays (estimate 76 lot owners)</t>
  </si>
  <si>
    <t>for FY 23</t>
  </si>
  <si>
    <t>ENDING CASH BALANCE FY 9/30/23</t>
  </si>
  <si>
    <t>Reserve Fund (put into savings account 12/7/2021)</t>
  </si>
  <si>
    <t>Reserve Fund (put into savings account 10/20/2022)</t>
  </si>
  <si>
    <t>Reserve Fund - Transfer in 10/20/2022</t>
  </si>
  <si>
    <t>lots 33 &amp; 38</t>
  </si>
  <si>
    <t>Payment to Vero - Fiber Optic Internet Installation</t>
  </si>
  <si>
    <t>add 0.81 Jan.</t>
  </si>
  <si>
    <t>P.O. Box; bank fees;CO SOS &amp; DORA</t>
  </si>
  <si>
    <t>$800/month a/o 1/1/2023</t>
  </si>
  <si>
    <t>$25.44 January 2023</t>
  </si>
  <si>
    <t xml:space="preserve"> add $3.26 December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</si>
</sst>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&quot;$&quot;#,##0.00"/>
  </numFmts>
  <fonts count="11" x14ac:knownFonts="1">
    <font>
      <sz val="12"/>
      <name val="Helv"/>
    </font>
    <font>
      <sz val="10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theme="1"/>
      <name val="Times New Roman"/>
      <family val="1"/>
    </font>
    <font>
      <b/>
      <u val="double"/>
      <sz val="13"/>
      <name val="Times New Roman"/>
      <family val="1"/>
    </font>
    <font>
      <b/>
      <u val="doubleAccounting"/>
      <sz val="13"/>
      <name val="Times New Roman"/>
      <family val="1"/>
    </font>
    <font>
      <sz val="13"/>
      <color rgb="FFFF0000"/>
      <name val="Times New Roman"/>
      <family val="1"/>
    </font>
    <font>
      <b/>
      <sz val="13"/>
      <color rgb="FFFF0000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3" fontId="2" fillId="0" borderId="0" xfId="0" applyNumberFormat="1" applyFont="1"/>
    <xf numFmtId="0" fontId="2" fillId="0" borderId="0" xfId="0" applyFont="1" applyAlignment="1">
      <alignment wrapText="1"/>
    </xf>
    <xf numFmtId="44" fontId="2" fillId="0" borderId="0" xfId="0" applyNumberFormat="1" applyFont="1"/>
    <xf numFmtId="2" fontId="2" fillId="0" borderId="0" xfId="0" applyNumberFormat="1" applyFont="1"/>
    <xf numFmtId="0" fontId="4" fillId="0" borderId="0" xfId="0" applyFont="1"/>
    <xf numFmtId="2" fontId="4" fillId="0" borderId="0" xfId="0" applyNumberFormat="1" applyFont="1"/>
    <xf numFmtId="0" fontId="4" fillId="0" borderId="0" xfId="0" applyFont="1" applyAlignment="1">
      <alignment wrapText="1"/>
    </xf>
    <xf numFmtId="15" fontId="4" fillId="0" borderId="0" xfId="0" applyNumberFormat="1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/>
    <xf numFmtId="37" fontId="3" fillId="0" borderId="1" xfId="0" applyNumberFormat="1" applyFont="1" applyBorder="1"/>
    <xf numFmtId="37" fontId="4" fillId="2" borderId="1" xfId="0" applyNumberFormat="1" applyFont="1" applyFill="1" applyBorder="1"/>
    <xf numFmtId="44" fontId="4" fillId="0" borderId="0" xfId="0" applyNumberFormat="1" applyFont="1" applyAlignment="1">
      <alignment wrapText="1"/>
    </xf>
    <xf numFmtId="37" fontId="4" fillId="0" borderId="1" xfId="1" applyNumberFormat="1" applyFont="1" applyBorder="1" applyProtection="1"/>
    <xf numFmtId="37" fontId="4" fillId="2" borderId="1" xfId="1" applyNumberFormat="1" applyFont="1" applyFill="1" applyBorder="1" applyProtection="1"/>
    <xf numFmtId="44" fontId="3" fillId="0" borderId="1" xfId="1" applyFont="1" applyBorder="1" applyProtection="1"/>
    <xf numFmtId="37" fontId="4" fillId="0" borderId="1" xfId="0" applyNumberFormat="1" applyFont="1" applyBorder="1"/>
    <xf numFmtId="37" fontId="4" fillId="0" borderId="5" xfId="0" applyNumberFormat="1" applyFont="1" applyBorder="1"/>
    <xf numFmtId="164" fontId="7" fillId="0" borderId="3" xfId="1" applyNumberFormat="1" applyFont="1" applyBorder="1" applyProtection="1"/>
    <xf numFmtId="164" fontId="7" fillId="0" borderId="0" xfId="1" applyNumberFormat="1" applyFont="1" applyBorder="1" applyProtection="1"/>
    <xf numFmtId="0" fontId="4" fillId="0" borderId="11" xfId="0" applyFont="1" applyBorder="1"/>
    <xf numFmtId="0" fontId="4" fillId="0" borderId="15" xfId="0" applyFont="1" applyBorder="1"/>
    <xf numFmtId="37" fontId="4" fillId="0" borderId="0" xfId="0" applyNumberFormat="1" applyFont="1"/>
    <xf numFmtId="39" fontId="3" fillId="0" borderId="18" xfId="0" applyNumberFormat="1" applyFont="1" applyBorder="1"/>
    <xf numFmtId="0" fontId="3" fillId="0" borderId="18" xfId="0" applyFont="1" applyBorder="1"/>
    <xf numFmtId="37" fontId="4" fillId="0" borderId="15" xfId="0" applyNumberFormat="1" applyFont="1" applyBorder="1"/>
    <xf numFmtId="37" fontId="4" fillId="0" borderId="19" xfId="0" applyNumberFormat="1" applyFont="1" applyBorder="1"/>
    <xf numFmtId="0" fontId="3" fillId="0" borderId="3" xfId="0" applyFont="1" applyBorder="1"/>
    <xf numFmtId="0" fontId="3" fillId="0" borderId="23" xfId="0" applyFont="1" applyBorder="1"/>
    <xf numFmtId="0" fontId="3" fillId="0" borderId="25" xfId="0" applyFont="1" applyBorder="1"/>
    <xf numFmtId="0" fontId="4" fillId="0" borderId="18" xfId="0" applyFont="1" applyBorder="1" applyAlignment="1">
      <alignment horizontal="center" vertical="center"/>
    </xf>
    <xf numFmtId="0" fontId="4" fillId="0" borderId="18" xfId="0" applyFont="1" applyBorder="1"/>
    <xf numFmtId="0" fontId="3" fillId="0" borderId="18" xfId="0" applyFont="1" applyBorder="1" applyAlignment="1">
      <alignment horizontal="left" indent="1"/>
    </xf>
    <xf numFmtId="0" fontId="3" fillId="0" borderId="11" xfId="0" applyFont="1" applyBorder="1" applyAlignment="1">
      <alignment horizontal="left"/>
    </xf>
    <xf numFmtId="0" fontId="3" fillId="0" borderId="32" xfId="0" applyFont="1" applyBorder="1"/>
    <xf numFmtId="0" fontId="3" fillId="0" borderId="14" xfId="0" applyFont="1" applyBorder="1"/>
    <xf numFmtId="0" fontId="4" fillId="0" borderId="0" xfId="0" applyFont="1" applyAlignment="1">
      <alignment horizontal="left" vertical="center" wrapText="1"/>
    </xf>
    <xf numFmtId="42" fontId="3" fillId="0" borderId="2" xfId="1" applyNumberFormat="1" applyFont="1" applyBorder="1" applyProtection="1"/>
    <xf numFmtId="42" fontId="3" fillId="0" borderId="1" xfId="0" applyNumberFormat="1" applyFont="1" applyBorder="1"/>
    <xf numFmtId="42" fontId="3" fillId="0" borderId="1" xfId="1" applyNumberFormat="1" applyFont="1" applyBorder="1" applyProtection="1"/>
    <xf numFmtId="42" fontId="3" fillId="0" borderId="1" xfId="1" applyNumberFormat="1" applyFont="1" applyBorder="1" applyAlignment="1" applyProtection="1">
      <alignment horizontal="right" vertical="center"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/>
    <xf numFmtId="5" fontId="6" fillId="0" borderId="5" xfId="1" applyNumberFormat="1" applyFont="1" applyBorder="1" applyProtection="1"/>
    <xf numFmtId="5" fontId="6" fillId="0" borderId="19" xfId="1" applyNumberFormat="1" applyFont="1" applyBorder="1" applyProtection="1"/>
    <xf numFmtId="0" fontId="3" fillId="0" borderId="5" xfId="0" applyFont="1" applyBorder="1" applyAlignment="1">
      <alignment horizontal="center" vertical="center"/>
    </xf>
    <xf numFmtId="2" fontId="3" fillId="0" borderId="30" xfId="0" applyNumberFormat="1" applyFont="1" applyBorder="1" applyAlignment="1">
      <alignment horizontal="center" vertical="center"/>
    </xf>
    <xf numFmtId="0" fontId="3" fillId="0" borderId="35" xfId="0" applyFont="1" applyBorder="1" applyAlignment="1">
      <alignment horizontal="left"/>
    </xf>
    <xf numFmtId="0" fontId="4" fillId="0" borderId="18" xfId="0" applyFont="1" applyBorder="1" applyAlignment="1">
      <alignment horizontal="left" indent="1"/>
    </xf>
    <xf numFmtId="0" fontId="3" fillId="0" borderId="1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4" fontId="3" fillId="0" borderId="37" xfId="1" applyFont="1" applyBorder="1" applyAlignment="1">
      <alignment horizontal="right"/>
    </xf>
    <xf numFmtId="44" fontId="3" fillId="0" borderId="16" xfId="1" applyFont="1" applyFill="1" applyBorder="1" applyAlignment="1">
      <alignment horizontal="right" vertical="center"/>
    </xf>
    <xf numFmtId="0" fontId="3" fillId="0" borderId="31" xfId="0" applyFont="1" applyBorder="1" applyAlignment="1">
      <alignment horizontal="left"/>
    </xf>
    <xf numFmtId="164" fontId="3" fillId="0" borderId="4" xfId="1" applyNumberFormat="1" applyFont="1" applyFill="1" applyBorder="1" applyProtection="1"/>
    <xf numFmtId="37" fontId="4" fillId="3" borderId="2" xfId="0" applyNumberFormat="1" applyFont="1" applyFill="1" applyBorder="1"/>
    <xf numFmtId="42" fontId="3" fillId="0" borderId="6" xfId="0" applyNumberFormat="1" applyFont="1" applyBorder="1"/>
    <xf numFmtId="42" fontId="3" fillId="0" borderId="3" xfId="1" applyNumberFormat="1" applyFont="1" applyBorder="1" applyProtection="1"/>
    <xf numFmtId="164" fontId="3" fillId="2" borderId="1" xfId="1" applyNumberFormat="1" applyFont="1" applyFill="1" applyBorder="1" applyProtection="1"/>
    <xf numFmtId="0" fontId="3" fillId="0" borderId="35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7" xfId="0" applyFont="1" applyBorder="1" applyAlignment="1">
      <alignment horizontal="center" vertical="center"/>
    </xf>
    <xf numFmtId="2" fontId="3" fillId="0" borderId="16" xfId="0" applyNumberFormat="1" applyFont="1" applyBorder="1" applyAlignment="1">
      <alignment horizontal="center" vertical="center"/>
    </xf>
    <xf numFmtId="164" fontId="3" fillId="0" borderId="5" xfId="1" applyNumberFormat="1" applyFont="1" applyBorder="1" applyProtection="1"/>
    <xf numFmtId="14" fontId="3" fillId="0" borderId="19" xfId="0" applyNumberFormat="1" applyFont="1" applyBorder="1" applyAlignment="1">
      <alignment horizontal="center" vertical="center"/>
    </xf>
    <xf numFmtId="14" fontId="5" fillId="0" borderId="24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left"/>
    </xf>
    <xf numFmtId="0" fontId="3" fillId="0" borderId="39" xfId="0" applyFont="1" applyBorder="1"/>
    <xf numFmtId="0" fontId="8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3" fillId="0" borderId="0" xfId="0" applyNumberFormat="1" applyFont="1"/>
    <xf numFmtId="0" fontId="3" fillId="0" borderId="42" xfId="0" applyFont="1" applyBorder="1"/>
    <xf numFmtId="42" fontId="9" fillId="0" borderId="1" xfId="0" applyNumberFormat="1" applyFont="1" applyBorder="1"/>
    <xf numFmtId="42" fontId="9" fillId="0" borderId="1" xfId="1" applyNumberFormat="1" applyFont="1" applyBorder="1" applyProtection="1"/>
    <xf numFmtId="165" fontId="10" fillId="0" borderId="0" xfId="0" applyNumberFormat="1" applyFont="1" applyAlignment="1">
      <alignment wrapText="1"/>
    </xf>
    <xf numFmtId="0" fontId="10" fillId="0" borderId="0" xfId="0" applyFont="1" applyAlignment="1">
      <alignment wrapText="1"/>
    </xf>
    <xf numFmtId="6" fontId="3" fillId="0" borderId="5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6" fontId="3" fillId="0" borderId="3" xfId="0" applyNumberFormat="1" applyFont="1" applyBorder="1"/>
    <xf numFmtId="4" fontId="3" fillId="0" borderId="10" xfId="0" applyNumberFormat="1" applyFont="1" applyBorder="1"/>
    <xf numFmtId="0" fontId="3" fillId="0" borderId="26" xfId="0" applyFont="1" applyBorder="1"/>
    <xf numFmtId="6" fontId="3" fillId="0" borderId="19" xfId="0" applyNumberFormat="1" applyFont="1" applyBorder="1"/>
    <xf numFmtId="4" fontId="3" fillId="0" borderId="24" xfId="0" applyNumberFormat="1" applyFont="1" applyBorder="1"/>
    <xf numFmtId="39" fontId="3" fillId="0" borderId="9" xfId="0" applyNumberFormat="1" applyFont="1" applyBorder="1"/>
    <xf numFmtId="39" fontId="3" fillId="0" borderId="10" xfId="0" applyNumberFormat="1" applyFont="1" applyBorder="1"/>
    <xf numFmtId="39" fontId="3" fillId="0" borderId="38" xfId="0" applyNumberFormat="1" applyFont="1" applyBorder="1"/>
    <xf numFmtId="39" fontId="3" fillId="0" borderId="24" xfId="0" applyNumberFormat="1" applyFont="1" applyBorder="1"/>
    <xf numFmtId="39" fontId="3" fillId="0" borderId="20" xfId="0" applyNumberFormat="1" applyFont="1" applyBorder="1"/>
    <xf numFmtId="39" fontId="3" fillId="0" borderId="20" xfId="1" applyNumberFormat="1" applyFont="1" applyBorder="1" applyProtection="1"/>
    <xf numFmtId="39" fontId="3" fillId="0" borderId="20" xfId="1" applyNumberFormat="1" applyFont="1" applyFill="1" applyBorder="1" applyProtection="1"/>
    <xf numFmtId="39" fontId="3" fillId="0" borderId="22" xfId="0" applyNumberFormat="1" applyFont="1" applyBorder="1"/>
    <xf numFmtId="39" fontId="3" fillId="0" borderId="22" xfId="1" applyNumberFormat="1" applyFont="1" applyFill="1" applyBorder="1" applyProtection="1"/>
    <xf numFmtId="39" fontId="3" fillId="0" borderId="30" xfId="1" applyNumberFormat="1" applyFont="1" applyBorder="1" applyProtection="1"/>
    <xf numFmtId="39" fontId="3" fillId="0" borderId="10" xfId="1" applyNumberFormat="1" applyFont="1" applyBorder="1" applyProtection="1"/>
    <xf numFmtId="39" fontId="4" fillId="0" borderId="30" xfId="0" applyNumberFormat="1" applyFont="1" applyBorder="1"/>
    <xf numFmtId="39" fontId="4" fillId="0" borderId="24" xfId="0" applyNumberFormat="1" applyFont="1" applyBorder="1"/>
    <xf numFmtId="39" fontId="4" fillId="0" borderId="20" xfId="0" applyNumberFormat="1" applyFont="1" applyBorder="1"/>
    <xf numFmtId="39" fontId="4" fillId="0" borderId="20" xfId="1" applyNumberFormat="1" applyFont="1" applyFill="1" applyBorder="1" applyProtection="1"/>
    <xf numFmtId="39" fontId="3" fillId="2" borderId="20" xfId="1" applyNumberFormat="1" applyFont="1" applyFill="1" applyBorder="1" applyProtection="1"/>
    <xf numFmtId="39" fontId="4" fillId="0" borderId="20" xfId="1" applyNumberFormat="1" applyFont="1" applyBorder="1" applyProtection="1"/>
    <xf numFmtId="39" fontId="6" fillId="0" borderId="30" xfId="1" applyNumberFormat="1" applyFont="1" applyBorder="1" applyProtection="1"/>
    <xf numFmtId="39" fontId="6" fillId="0" borderId="13" xfId="1" applyNumberFormat="1" applyFont="1" applyBorder="1" applyProtection="1"/>
    <xf numFmtId="39" fontId="4" fillId="0" borderId="15" xfId="0" applyNumberFormat="1" applyFont="1" applyBorder="1"/>
    <xf numFmtId="39" fontId="3" fillId="0" borderId="29" xfId="1" applyNumberFormat="1" applyFont="1" applyFill="1" applyBorder="1" applyProtection="1"/>
    <xf numFmtId="39" fontId="4" fillId="2" borderId="20" xfId="0" applyNumberFormat="1" applyFont="1" applyFill="1" applyBorder="1"/>
    <xf numFmtId="39" fontId="3" fillId="0" borderId="21" xfId="0" applyNumberFormat="1" applyFont="1" applyBorder="1"/>
    <xf numFmtId="39" fontId="4" fillId="0" borderId="0" xfId="0" applyNumberFormat="1" applyFont="1"/>
    <xf numFmtId="39" fontId="6" fillId="0" borderId="3" xfId="1" applyNumberFormat="1" applyFont="1" applyBorder="1" applyAlignment="1" applyProtection="1">
      <alignment vertical="center"/>
    </xf>
    <xf numFmtId="39" fontId="7" fillId="0" borderId="0" xfId="1" applyNumberFormat="1" applyFont="1" applyBorder="1" applyProtection="1"/>
    <xf numFmtId="39" fontId="3" fillId="0" borderId="16" xfId="0" applyNumberFormat="1" applyFont="1" applyBorder="1"/>
    <xf numFmtId="0" fontId="3" fillId="0" borderId="30" xfId="0" applyFont="1" applyBorder="1" applyAlignment="1">
      <alignment horizontal="center"/>
    </xf>
    <xf numFmtId="0" fontId="3" fillId="0" borderId="25" xfId="0" applyFont="1" applyBorder="1" applyAlignment="1">
      <alignment horizontal="left"/>
    </xf>
    <xf numFmtId="0" fontId="4" fillId="0" borderId="41" xfId="0" applyFont="1" applyBorder="1" applyAlignment="1">
      <alignment horizontal="center"/>
    </xf>
    <xf numFmtId="39" fontId="3" fillId="0" borderId="10" xfId="0" applyNumberFormat="1" applyFont="1" applyBorder="1" applyAlignment="1">
      <alignment horizontal="right"/>
    </xf>
    <xf numFmtId="0" fontId="3" fillId="0" borderId="28" xfId="0" applyFont="1" applyBorder="1"/>
    <xf numFmtId="0" fontId="3" fillId="0" borderId="27" xfId="0" applyFont="1" applyBorder="1"/>
    <xf numFmtId="39" fontId="3" fillId="0" borderId="40" xfId="0" applyNumberFormat="1" applyFont="1" applyBorder="1"/>
    <xf numFmtId="39" fontId="3" fillId="0" borderId="0" xfId="0" applyNumberFormat="1" applyFont="1"/>
    <xf numFmtId="37" fontId="3" fillId="2" borderId="1" xfId="0" applyNumberFormat="1" applyFont="1" applyFill="1" applyBorder="1"/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pageSetUpPr fitToPage="1"/>
  </sheetPr>
  <dimension ref="A1:H90"/>
  <sheetViews>
    <sheetView showGridLines="0" tabSelected="1" zoomScale="82" zoomScaleNormal="82" zoomScalePageLayoutView="75" workbookViewId="0">
      <selection sqref="A1:C2"/>
    </sheetView>
  </sheetViews>
  <sheetFormatPr defaultColWidth="9.81640625" defaultRowHeight="15.6" x14ac:dyDescent="0.3"/>
  <cols>
    <col min="1" max="1" width="49.453125" style="1" customWidth="1"/>
    <col min="2" max="2" width="12.08984375" style="1" customWidth="1"/>
    <col min="3" max="3" width="11.81640625" style="6" customWidth="1"/>
    <col min="4" max="4" width="33.6328125" style="4" customWidth="1"/>
    <col min="5" max="16384" width="9.81640625" style="1"/>
  </cols>
  <sheetData>
    <row r="1" spans="1:6" ht="16.8" x14ac:dyDescent="0.3">
      <c r="A1" s="131" t="s">
        <v>48</v>
      </c>
      <c r="B1" s="132"/>
      <c r="C1" s="133"/>
      <c r="D1" s="9"/>
    </row>
    <row r="2" spans="1:6" ht="16.2" thickBot="1" x14ac:dyDescent="0.35">
      <c r="A2" s="134"/>
      <c r="B2" s="135"/>
      <c r="C2" s="136"/>
    </row>
    <row r="3" spans="1:6" ht="24.9" customHeight="1" thickBot="1" x14ac:dyDescent="0.35">
      <c r="A3" s="64" t="s">
        <v>53</v>
      </c>
      <c r="B3" s="65" t="s">
        <v>80</v>
      </c>
      <c r="C3" s="66" t="s">
        <v>80</v>
      </c>
      <c r="D3" s="9" t="s">
        <v>59</v>
      </c>
    </row>
    <row r="4" spans="1:6" ht="30" customHeight="1" thickBot="1" x14ac:dyDescent="0.35">
      <c r="A4" s="54" t="s">
        <v>81</v>
      </c>
      <c r="B4" s="55"/>
      <c r="C4" s="56">
        <v>3929.6</v>
      </c>
      <c r="D4" s="39"/>
    </row>
    <row r="5" spans="1:6" s="2" customFormat="1" ht="16.8" x14ac:dyDescent="0.3">
      <c r="A5" s="33"/>
      <c r="B5" s="49" t="s">
        <v>5</v>
      </c>
      <c r="C5" s="50" t="s">
        <v>18</v>
      </c>
      <c r="D5" s="11"/>
    </row>
    <row r="6" spans="1:6" s="2" customFormat="1" ht="17.399999999999999" thickBot="1" x14ac:dyDescent="0.35">
      <c r="A6" s="73" t="s">
        <v>9</v>
      </c>
      <c r="B6" s="68">
        <v>45199</v>
      </c>
      <c r="C6" s="69">
        <v>44944</v>
      </c>
      <c r="D6" s="11"/>
    </row>
    <row r="7" spans="1:6" ht="27" customHeight="1" x14ac:dyDescent="0.3">
      <c r="A7" s="27" t="s">
        <v>23</v>
      </c>
      <c r="B7" s="40">
        <f>(70*12*84)</f>
        <v>70560</v>
      </c>
      <c r="C7" s="93"/>
      <c r="D7" s="9"/>
      <c r="F7" s="5"/>
    </row>
    <row r="8" spans="1:6" ht="21" customHeight="1" x14ac:dyDescent="0.3">
      <c r="A8" s="27" t="s">
        <v>83</v>
      </c>
      <c r="B8" s="42">
        <f>+(76*-30)</f>
        <v>-2280</v>
      </c>
      <c r="C8" s="94"/>
      <c r="D8" s="9"/>
    </row>
    <row r="9" spans="1:6" ht="18" customHeight="1" x14ac:dyDescent="0.3">
      <c r="A9" s="27" t="s">
        <v>28</v>
      </c>
      <c r="B9" s="42">
        <f>SUM(B7:B8)</f>
        <v>68280</v>
      </c>
      <c r="C9" s="95">
        <v>62355.3</v>
      </c>
      <c r="D9" s="9"/>
    </row>
    <row r="10" spans="1:6" ht="16.8" x14ac:dyDescent="0.3">
      <c r="A10" s="27" t="s">
        <v>29</v>
      </c>
      <c r="B10" s="41"/>
      <c r="C10" s="95">
        <v>13.45</v>
      </c>
      <c r="D10" s="9"/>
    </row>
    <row r="11" spans="1:6" ht="16.8" x14ac:dyDescent="0.3">
      <c r="A11" s="27" t="s">
        <v>68</v>
      </c>
      <c r="B11" s="78"/>
      <c r="C11" s="95">
        <f>56.7+16.57</f>
        <v>73.27000000000001</v>
      </c>
      <c r="D11" s="9" t="s">
        <v>84</v>
      </c>
    </row>
    <row r="12" spans="1:6" ht="16.8" x14ac:dyDescent="0.3">
      <c r="A12" s="26" t="s">
        <v>8</v>
      </c>
      <c r="B12" s="41">
        <v>300</v>
      </c>
      <c r="C12" s="96">
        <v>0</v>
      </c>
      <c r="D12" s="9"/>
    </row>
    <row r="13" spans="1:6" ht="16.8" x14ac:dyDescent="0.3">
      <c r="A13" s="27" t="s">
        <v>22</v>
      </c>
      <c r="B13" s="41">
        <v>30</v>
      </c>
      <c r="C13" s="96">
        <f>0.28+0.59+0.58+0.81</f>
        <v>2.2599999999999998</v>
      </c>
      <c r="D13" s="9" t="s">
        <v>91</v>
      </c>
    </row>
    <row r="14" spans="1:6" ht="16.8" x14ac:dyDescent="0.3">
      <c r="A14" s="26" t="s">
        <v>15</v>
      </c>
      <c r="B14" s="41">
        <v>100</v>
      </c>
      <c r="C14" s="96">
        <f>50+50</f>
        <v>100</v>
      </c>
      <c r="D14" s="9" t="s">
        <v>89</v>
      </c>
    </row>
    <row r="15" spans="1:6" ht="16.8" x14ac:dyDescent="0.3">
      <c r="A15" s="26" t="s">
        <v>25</v>
      </c>
      <c r="B15" s="41">
        <v>250</v>
      </c>
      <c r="C15" s="97">
        <v>0</v>
      </c>
      <c r="D15" s="9"/>
    </row>
    <row r="16" spans="1:6" ht="16.8" x14ac:dyDescent="0.3">
      <c r="A16" s="26" t="s">
        <v>24</v>
      </c>
      <c r="B16" s="41">
        <v>36</v>
      </c>
      <c r="C16" s="95">
        <f>18+18+9+15+5+3</f>
        <v>68</v>
      </c>
      <c r="D16" s="9"/>
    </row>
    <row r="17" spans="1:5" ht="16.8" x14ac:dyDescent="0.3">
      <c r="A17" s="63" t="s">
        <v>36</v>
      </c>
      <c r="B17" s="61">
        <f>SUM(B7:B16)-B9</f>
        <v>68996</v>
      </c>
      <c r="C17" s="99">
        <f>SUM(C9:C16)</f>
        <v>62612.28</v>
      </c>
      <c r="D17" s="9"/>
    </row>
    <row r="18" spans="1:5" ht="16.8" x14ac:dyDescent="0.3">
      <c r="A18" s="34"/>
      <c r="B18" s="20"/>
      <c r="C18" s="100"/>
      <c r="D18" s="9"/>
    </row>
    <row r="19" spans="1:5" ht="17.399999999999999" thickBot="1" x14ac:dyDescent="0.35">
      <c r="A19" s="74" t="s">
        <v>10</v>
      </c>
      <c r="B19" s="29"/>
      <c r="C19" s="101"/>
      <c r="D19" s="9"/>
    </row>
    <row r="20" spans="1:5" ht="16.8" x14ac:dyDescent="0.3">
      <c r="A20" s="27" t="s">
        <v>38</v>
      </c>
      <c r="B20" s="13"/>
      <c r="C20" s="93"/>
      <c r="D20" s="9"/>
    </row>
    <row r="21" spans="1:5" ht="16.8" x14ac:dyDescent="0.3">
      <c r="A21" s="27" t="s">
        <v>37</v>
      </c>
      <c r="B21" s="42">
        <v>500</v>
      </c>
      <c r="C21" s="93">
        <f>33+9+15+10+30+7.85</f>
        <v>104.85</v>
      </c>
      <c r="D21" s="9" t="s">
        <v>92</v>
      </c>
    </row>
    <row r="22" spans="1:5" ht="16.8" x14ac:dyDescent="0.3">
      <c r="A22" s="27" t="s">
        <v>2</v>
      </c>
      <c r="B22" s="41">
        <v>100</v>
      </c>
      <c r="C22" s="93">
        <v>0</v>
      </c>
      <c r="D22" s="9"/>
    </row>
    <row r="23" spans="1:5" ht="16.8" x14ac:dyDescent="0.3">
      <c r="A23" s="27" t="s">
        <v>16</v>
      </c>
      <c r="B23" s="41">
        <v>0</v>
      </c>
      <c r="C23" s="93">
        <v>0</v>
      </c>
      <c r="D23" s="9"/>
    </row>
    <row r="24" spans="1:5" ht="16.8" x14ac:dyDescent="0.3">
      <c r="A24" s="27" t="s">
        <v>19</v>
      </c>
      <c r="B24" s="41">
        <v>0</v>
      </c>
      <c r="C24" s="93">
        <v>0</v>
      </c>
      <c r="D24" s="9"/>
    </row>
    <row r="25" spans="1:5" ht="16.8" x14ac:dyDescent="0.3">
      <c r="A25" s="27" t="s">
        <v>1</v>
      </c>
      <c r="B25" s="41">
        <v>150</v>
      </c>
      <c r="C25" s="93">
        <v>0</v>
      </c>
      <c r="D25" s="9"/>
    </row>
    <row r="26" spans="1:5" ht="15" customHeight="1" x14ac:dyDescent="0.3">
      <c r="A26" s="27" t="s">
        <v>11</v>
      </c>
      <c r="B26" s="41">
        <v>2000</v>
      </c>
      <c r="C26" s="93">
        <f>70+140</f>
        <v>210</v>
      </c>
      <c r="D26" s="9"/>
    </row>
    <row r="27" spans="1:5" ht="16.8" x14ac:dyDescent="0.3">
      <c r="A27" s="27" t="s">
        <v>4</v>
      </c>
      <c r="B27" s="42">
        <v>1300</v>
      </c>
      <c r="C27" s="93">
        <v>1326</v>
      </c>
      <c r="D27" s="9"/>
      <c r="E27" s="4"/>
    </row>
    <row r="28" spans="1:5" ht="16.8" x14ac:dyDescent="0.3">
      <c r="A28" s="27" t="s">
        <v>69</v>
      </c>
      <c r="B28" s="79"/>
      <c r="C28" s="93">
        <f>+C29+C30+C31</f>
        <v>73.27000000000001</v>
      </c>
      <c r="D28" s="9" t="s">
        <v>84</v>
      </c>
      <c r="E28" s="4"/>
    </row>
    <row r="29" spans="1:5" ht="16.8" x14ac:dyDescent="0.3">
      <c r="A29" s="34" t="s">
        <v>61</v>
      </c>
      <c r="B29" s="79"/>
      <c r="C29" s="102">
        <v>0</v>
      </c>
      <c r="D29" s="9"/>
      <c r="E29" s="4"/>
    </row>
    <row r="30" spans="1:5" ht="16.8" x14ac:dyDescent="0.3">
      <c r="A30" s="34" t="s">
        <v>70</v>
      </c>
      <c r="B30" s="79"/>
      <c r="C30" s="102">
        <v>0</v>
      </c>
      <c r="D30" s="9"/>
      <c r="E30" s="4"/>
    </row>
    <row r="31" spans="1:5" ht="16.8" x14ac:dyDescent="0.3">
      <c r="A31" s="34" t="s">
        <v>71</v>
      </c>
      <c r="B31" s="79"/>
      <c r="C31" s="102">
        <f>56.7+16.57</f>
        <v>73.27000000000001</v>
      </c>
      <c r="D31" s="9"/>
      <c r="E31" s="4"/>
    </row>
    <row r="32" spans="1:5" ht="16.8" x14ac:dyDescent="0.3">
      <c r="A32" s="27" t="s">
        <v>26</v>
      </c>
      <c r="B32" s="42">
        <v>800</v>
      </c>
      <c r="C32" s="93">
        <v>0</v>
      </c>
      <c r="D32" s="9"/>
      <c r="E32" s="4"/>
    </row>
    <row r="33" spans="1:8" ht="16.8" x14ac:dyDescent="0.3">
      <c r="A33" s="27" t="s">
        <v>50</v>
      </c>
      <c r="B33" s="43"/>
      <c r="C33" s="93">
        <v>0</v>
      </c>
      <c r="D33" s="9"/>
    </row>
    <row r="34" spans="1:8" ht="16.8" x14ac:dyDescent="0.3">
      <c r="A34" s="27" t="s">
        <v>57</v>
      </c>
      <c r="B34" s="62">
        <v>2048</v>
      </c>
      <c r="C34" s="104">
        <v>2074</v>
      </c>
      <c r="D34" s="9"/>
    </row>
    <row r="35" spans="1:8" ht="16.8" x14ac:dyDescent="0.3">
      <c r="A35" s="27" t="s">
        <v>7</v>
      </c>
      <c r="B35" s="14"/>
      <c r="C35" s="93"/>
      <c r="D35" s="9"/>
    </row>
    <row r="36" spans="1:8" ht="16.8" x14ac:dyDescent="0.3">
      <c r="A36" s="52" t="s">
        <v>39</v>
      </c>
      <c r="B36" s="14">
        <v>0</v>
      </c>
      <c r="C36" s="102"/>
      <c r="D36" s="9"/>
    </row>
    <row r="37" spans="1:8" ht="16.8" x14ac:dyDescent="0.3">
      <c r="A37" s="52" t="s">
        <v>55</v>
      </c>
      <c r="B37" s="14">
        <v>0</v>
      </c>
      <c r="C37" s="102"/>
      <c r="D37" s="9"/>
    </row>
    <row r="38" spans="1:8" ht="16.8" x14ac:dyDescent="0.3">
      <c r="A38" s="35" t="s">
        <v>40</v>
      </c>
      <c r="B38" s="124">
        <v>52848</v>
      </c>
      <c r="C38" s="102"/>
      <c r="D38" s="9"/>
    </row>
    <row r="39" spans="1:8" ht="16.8" x14ac:dyDescent="0.3">
      <c r="A39" s="34" t="s">
        <v>41</v>
      </c>
      <c r="B39" s="14">
        <v>16911</v>
      </c>
      <c r="C39" s="102"/>
      <c r="D39" s="15"/>
      <c r="H39" s="3"/>
    </row>
    <row r="40" spans="1:8" ht="16.8" x14ac:dyDescent="0.3">
      <c r="A40" s="34" t="s">
        <v>42</v>
      </c>
      <c r="B40" s="14">
        <v>21139</v>
      </c>
      <c r="C40" s="102"/>
      <c r="D40" s="9"/>
    </row>
    <row r="41" spans="1:8" ht="16.8" x14ac:dyDescent="0.3">
      <c r="A41" s="27" t="s">
        <v>43</v>
      </c>
      <c r="B41" s="14">
        <v>14798</v>
      </c>
      <c r="C41" s="102"/>
      <c r="D41" s="9"/>
    </row>
    <row r="42" spans="1:8" ht="16.8" x14ac:dyDescent="0.3">
      <c r="A42" s="34" t="s">
        <v>44</v>
      </c>
      <c r="B42" s="16"/>
      <c r="C42" s="102"/>
      <c r="D42" s="9"/>
    </row>
    <row r="43" spans="1:8" ht="16.8" x14ac:dyDescent="0.3">
      <c r="A43" s="34" t="s">
        <v>62</v>
      </c>
      <c r="B43" s="17">
        <v>8000</v>
      </c>
      <c r="C43" s="102">
        <v>1950</v>
      </c>
      <c r="D43" s="72"/>
    </row>
    <row r="44" spans="1:8" ht="16.8" x14ac:dyDescent="0.3">
      <c r="A44" s="34" t="s">
        <v>63</v>
      </c>
      <c r="B44" s="17">
        <v>300</v>
      </c>
      <c r="C44" s="103"/>
      <c r="D44" s="9"/>
    </row>
    <row r="45" spans="1:8" ht="16.8" x14ac:dyDescent="0.3">
      <c r="A45" s="27" t="s">
        <v>13</v>
      </c>
      <c r="B45" s="62">
        <f>SUM(B39:B44)</f>
        <v>61148</v>
      </c>
      <c r="C45" s="104">
        <f>SUM(C36:C44)</f>
        <v>1950</v>
      </c>
      <c r="D45" s="9"/>
    </row>
    <row r="46" spans="1:8" ht="16.8" x14ac:dyDescent="0.3">
      <c r="A46" s="27" t="s">
        <v>0</v>
      </c>
      <c r="B46" s="18"/>
      <c r="C46" s="94"/>
      <c r="D46" s="9"/>
    </row>
    <row r="47" spans="1:8" ht="16.8" x14ac:dyDescent="0.3">
      <c r="A47" s="27" t="s">
        <v>30</v>
      </c>
      <c r="B47" s="14">
        <v>350</v>
      </c>
      <c r="C47" s="103">
        <f>24.08+24.14+25.23+25.44</f>
        <v>98.89</v>
      </c>
      <c r="D47" s="9" t="s">
        <v>94</v>
      </c>
    </row>
    <row r="48" spans="1:8" ht="16.8" x14ac:dyDescent="0.3">
      <c r="A48" s="34" t="s">
        <v>17</v>
      </c>
      <c r="B48" s="14">
        <v>200</v>
      </c>
      <c r="C48" s="105"/>
      <c r="D48" s="9"/>
    </row>
    <row r="49" spans="1:4" ht="16.8" x14ac:dyDescent="0.3">
      <c r="A49" s="34" t="s">
        <v>12</v>
      </c>
      <c r="B49" s="19">
        <v>100</v>
      </c>
      <c r="C49" s="105"/>
      <c r="D49" s="9"/>
    </row>
    <row r="50" spans="1:4" ht="16.8" x14ac:dyDescent="0.3">
      <c r="A50" s="34" t="s">
        <v>14</v>
      </c>
      <c r="B50" s="19">
        <v>300</v>
      </c>
      <c r="C50" s="105"/>
      <c r="D50" s="9"/>
    </row>
    <row r="51" spans="1:4" ht="16.8" x14ac:dyDescent="0.3">
      <c r="A51" s="27" t="s">
        <v>6</v>
      </c>
      <c r="B51" s="67">
        <f>SUM(B47:B50)</f>
        <v>950</v>
      </c>
      <c r="C51" s="98">
        <f>SUM(C47:C50)</f>
        <v>98.89</v>
      </c>
      <c r="D51" s="9"/>
    </row>
    <row r="52" spans="1:4" ht="16.8" x14ac:dyDescent="0.3">
      <c r="A52" s="63" t="s">
        <v>58</v>
      </c>
      <c r="B52" s="67">
        <f>SUM(B21+B22+B23+B25+B26+B27+B32+B33+B45+B51+B34)</f>
        <v>68996</v>
      </c>
      <c r="C52" s="98">
        <f>SUM(C21+C22+C23+C24+C25+C26+C27+C28+C32+C33+C45+C34+C51)</f>
        <v>5837.01</v>
      </c>
      <c r="D52" s="9"/>
    </row>
    <row r="53" spans="1:4" ht="16.8" x14ac:dyDescent="0.3">
      <c r="A53" s="34"/>
      <c r="B53" s="7"/>
      <c r="C53" s="102"/>
      <c r="D53" s="9" t="s">
        <v>3</v>
      </c>
    </row>
    <row r="54" spans="1:4" ht="16.8" x14ac:dyDescent="0.3">
      <c r="A54" s="51" t="s">
        <v>54</v>
      </c>
      <c r="B54" s="47">
        <f>+B17-B52</f>
        <v>0</v>
      </c>
      <c r="C54" s="106">
        <f>+C17-C52</f>
        <v>56775.27</v>
      </c>
      <c r="D54" s="9" t="s">
        <v>21</v>
      </c>
    </row>
    <row r="55" spans="1:4" ht="30" customHeight="1" thickBot="1" x14ac:dyDescent="0.35">
      <c r="A55" s="70" t="s">
        <v>52</v>
      </c>
      <c r="B55" s="48"/>
      <c r="C55" s="107">
        <f>+C54+C4</f>
        <v>60704.869999999995</v>
      </c>
      <c r="D55" s="9"/>
    </row>
    <row r="56" spans="1:4" ht="17.399999999999999" thickBot="1" x14ac:dyDescent="0.35">
      <c r="A56" s="45"/>
      <c r="B56" s="28"/>
      <c r="C56" s="108"/>
      <c r="D56" s="15"/>
    </row>
    <row r="57" spans="1:4" ht="20.100000000000001" customHeight="1" x14ac:dyDescent="0.3">
      <c r="A57" s="53" t="s">
        <v>45</v>
      </c>
      <c r="B57" s="19"/>
      <c r="C57" s="102"/>
      <c r="D57" s="15"/>
    </row>
    <row r="58" spans="1:4" ht="16.8" x14ac:dyDescent="0.3">
      <c r="A58" s="57" t="s">
        <v>82</v>
      </c>
      <c r="B58" s="58">
        <v>3299</v>
      </c>
      <c r="C58" s="109">
        <v>3299.38</v>
      </c>
      <c r="D58" s="10"/>
    </row>
    <row r="59" spans="1:4" ht="16.8" x14ac:dyDescent="0.3">
      <c r="A59" s="26" t="s">
        <v>46</v>
      </c>
      <c r="B59" s="59">
        <v>8496</v>
      </c>
      <c r="C59" s="103">
        <v>7776</v>
      </c>
      <c r="D59" s="9"/>
    </row>
    <row r="60" spans="1:4" ht="16.8" x14ac:dyDescent="0.3">
      <c r="A60" s="27" t="s">
        <v>49</v>
      </c>
      <c r="B60" s="14">
        <v>8570</v>
      </c>
      <c r="C60" s="110">
        <f>2065.26+800</f>
        <v>2865.26</v>
      </c>
      <c r="D60" s="9" t="s">
        <v>93</v>
      </c>
    </row>
    <row r="61" spans="1:4" ht="17.399999999999999" thickBot="1" x14ac:dyDescent="0.35">
      <c r="A61" s="36" t="s">
        <v>35</v>
      </c>
      <c r="B61" s="60">
        <f>+B58+B59-B60</f>
        <v>3225</v>
      </c>
      <c r="C61" s="111">
        <f>+C58+C59-C60</f>
        <v>8210.1200000000008</v>
      </c>
      <c r="D61" s="15"/>
    </row>
    <row r="62" spans="1:4" ht="16.8" x14ac:dyDescent="0.3">
      <c r="A62" s="44"/>
      <c r="B62" s="25"/>
      <c r="C62" s="112"/>
      <c r="D62" s="15"/>
    </row>
    <row r="63" spans="1:4" ht="18.600000000000001" x14ac:dyDescent="0.45">
      <c r="A63" s="44" t="s">
        <v>85</v>
      </c>
      <c r="B63" s="21">
        <f>SUM(B4+B54)</f>
        <v>0</v>
      </c>
      <c r="C63" s="113">
        <f>C55+C61</f>
        <v>68914.989999999991</v>
      </c>
      <c r="D63" s="7" t="s">
        <v>56</v>
      </c>
    </row>
    <row r="64" spans="1:4" ht="19.2" thickBot="1" x14ac:dyDescent="0.5">
      <c r="A64" s="7"/>
      <c r="B64" s="22"/>
      <c r="C64" s="114"/>
      <c r="D64" s="15"/>
    </row>
    <row r="65" spans="1:4" ht="17.399999999999999" thickBot="1" x14ac:dyDescent="0.35">
      <c r="A65" s="38" t="s">
        <v>20</v>
      </c>
      <c r="B65" s="24"/>
      <c r="C65" s="115">
        <v>68914.990000000005</v>
      </c>
      <c r="D65" s="7" t="s">
        <v>60</v>
      </c>
    </row>
    <row r="66" spans="1:4" ht="16.8" x14ac:dyDescent="0.3">
      <c r="A66" s="12"/>
      <c r="B66" s="7"/>
      <c r="C66" s="123"/>
      <c r="D66" s="7" t="s">
        <v>51</v>
      </c>
    </row>
    <row r="67" spans="1:4" ht="17.399999999999999" thickBot="1" x14ac:dyDescent="0.35">
      <c r="A67" s="7"/>
      <c r="B67" s="7"/>
      <c r="C67" s="112"/>
      <c r="D67" s="1"/>
    </row>
    <row r="68" spans="1:4" ht="17.399999999999999" thickBot="1" x14ac:dyDescent="0.35">
      <c r="A68" s="125" t="s">
        <v>79</v>
      </c>
      <c r="B68" s="126"/>
      <c r="C68" s="127"/>
      <c r="D68" s="7"/>
    </row>
    <row r="69" spans="1:4" ht="16.8" x14ac:dyDescent="0.3">
      <c r="A69" s="37" t="s">
        <v>33</v>
      </c>
      <c r="B69" s="77"/>
      <c r="C69" s="89">
        <v>12300</v>
      </c>
      <c r="D69" s="9"/>
    </row>
    <row r="70" spans="1:4" ht="16.8" x14ac:dyDescent="0.3">
      <c r="A70" s="31" t="s">
        <v>34</v>
      </c>
      <c r="B70" s="30"/>
      <c r="C70" s="90">
        <v>5982.15</v>
      </c>
      <c r="D70" s="9"/>
    </row>
    <row r="71" spans="1:4" ht="16.8" x14ac:dyDescent="0.3">
      <c r="A71" s="32" t="s">
        <v>86</v>
      </c>
      <c r="B71" s="71"/>
      <c r="C71" s="91">
        <v>2069</v>
      </c>
      <c r="D71" s="9"/>
    </row>
    <row r="72" spans="1:4" ht="16.8" x14ac:dyDescent="0.3">
      <c r="A72" s="32" t="s">
        <v>87</v>
      </c>
      <c r="B72" s="71"/>
      <c r="C72" s="91">
        <v>2074</v>
      </c>
      <c r="D72" s="9"/>
    </row>
    <row r="73" spans="1:4" ht="16.8" x14ac:dyDescent="0.3">
      <c r="A73" s="32" t="s">
        <v>77</v>
      </c>
      <c r="B73" s="71"/>
      <c r="C73" s="91">
        <f>12317.21-6295.25-471.23-800.74-56.7-16.57</f>
        <v>4676.72</v>
      </c>
      <c r="D73" s="9"/>
    </row>
    <row r="74" spans="1:4" ht="17.399999999999999" thickBot="1" x14ac:dyDescent="0.35">
      <c r="A74" s="23"/>
      <c r="B74" s="46" t="s">
        <v>27</v>
      </c>
      <c r="C74" s="92">
        <f>SUM(C69:C73)</f>
        <v>27101.870000000003</v>
      </c>
      <c r="D74" s="9"/>
    </row>
    <row r="75" spans="1:4" ht="17.399999999999999" thickBot="1" x14ac:dyDescent="0.35">
      <c r="A75" s="7"/>
      <c r="B75" s="7"/>
      <c r="C75" s="8"/>
      <c r="D75" s="9"/>
    </row>
    <row r="76" spans="1:4" ht="16.8" x14ac:dyDescent="0.3">
      <c r="A76" s="128" t="s">
        <v>31</v>
      </c>
      <c r="B76" s="129"/>
      <c r="C76" s="130"/>
      <c r="D76" s="80"/>
    </row>
    <row r="77" spans="1:4" ht="16.8" x14ac:dyDescent="0.3">
      <c r="A77" s="34"/>
      <c r="B77" s="82" t="s">
        <v>5</v>
      </c>
      <c r="C77" s="83" t="s">
        <v>18</v>
      </c>
      <c r="D77" s="81"/>
    </row>
    <row r="78" spans="1:4" ht="16.8" x14ac:dyDescent="0.3">
      <c r="A78" s="32" t="s">
        <v>32</v>
      </c>
      <c r="B78" s="84">
        <v>92400</v>
      </c>
      <c r="C78" s="85">
        <v>92400.12</v>
      </c>
      <c r="D78" s="81"/>
    </row>
    <row r="79" spans="1:4" ht="16.8" x14ac:dyDescent="0.3">
      <c r="A79" s="32" t="s">
        <v>64</v>
      </c>
      <c r="B79" s="84">
        <v>91850.25</v>
      </c>
      <c r="C79" s="85">
        <v>91850.25</v>
      </c>
      <c r="D79" s="81"/>
    </row>
    <row r="80" spans="1:4" ht="17.399999999999999" thickBot="1" x14ac:dyDescent="0.35">
      <c r="A80" s="86" t="s">
        <v>47</v>
      </c>
      <c r="B80" s="87"/>
      <c r="C80" s="88">
        <f>+C78-C79</f>
        <v>549.86999999999534</v>
      </c>
      <c r="D80" s="81"/>
    </row>
    <row r="82" spans="1:3" ht="16.8" x14ac:dyDescent="0.3">
      <c r="A82" s="12"/>
      <c r="B82" s="7"/>
      <c r="C82" s="7"/>
    </row>
    <row r="83" spans="1:3" ht="16.8" x14ac:dyDescent="0.3">
      <c r="A83" s="44"/>
      <c r="B83" s="75"/>
      <c r="C83" s="44"/>
    </row>
    <row r="84" spans="1:3" ht="16.8" x14ac:dyDescent="0.3">
      <c r="A84" s="12"/>
      <c r="B84" s="12"/>
      <c r="C84" s="76"/>
    </row>
    <row r="85" spans="1:3" ht="16.8" x14ac:dyDescent="0.3">
      <c r="A85" s="12"/>
      <c r="B85" s="12"/>
      <c r="C85" s="76"/>
    </row>
    <row r="86" spans="1:3" ht="16.8" x14ac:dyDescent="0.3">
      <c r="A86" s="12"/>
      <c r="B86" s="12"/>
      <c r="C86" s="76"/>
    </row>
    <row r="87" spans="1:3" ht="16.8" x14ac:dyDescent="0.3">
      <c r="A87" s="12"/>
      <c r="B87" s="12"/>
      <c r="C87" s="76"/>
    </row>
    <row r="88" spans="1:3" ht="16.8" x14ac:dyDescent="0.3">
      <c r="A88" s="12"/>
      <c r="B88" s="12"/>
      <c r="C88" s="76"/>
    </row>
    <row r="89" spans="1:3" ht="16.8" x14ac:dyDescent="0.3">
      <c r="A89" s="12"/>
      <c r="B89" s="12"/>
      <c r="C89" s="76"/>
    </row>
    <row r="90" spans="1:3" ht="16.8" x14ac:dyDescent="0.3">
      <c r="A90" s="12"/>
      <c r="B90" s="12"/>
      <c r="C90" s="76"/>
    </row>
  </sheetData>
  <mergeCells count="3">
    <mergeCell ref="A68:C68"/>
    <mergeCell ref="A76:C76"/>
    <mergeCell ref="A1:C2"/>
  </mergeCells>
  <conditionalFormatting sqref="C65:C66">
    <cfRule type="cellIs" dxfId="0" priority="1" operator="notEqual">
      <formula>$C$63</formula>
    </cfRule>
  </conditionalFormatting>
  <printOptions horizontalCentered="1" verticalCentered="1"/>
  <pageMargins left="0.25" right="0.25" top="0.25" bottom="0.25" header="0.3" footer="0.3"/>
  <pageSetup scale="54" fitToHeight="0" orientation="portrait" r:id="rId1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5C309B-B0A4-41DD-891F-EB57532F0BA3}">
  <sheetPr>
    <pageSetUpPr fitToPage="1"/>
  </sheetPr>
  <dimension ref="A1:D12"/>
  <sheetViews>
    <sheetView workbookViewId="0">
      <selection sqref="A1:C1"/>
    </sheetView>
  </sheetViews>
  <sheetFormatPr defaultRowHeight="15.6" x14ac:dyDescent="0.3"/>
  <cols>
    <col min="1" max="1" width="60.1796875" customWidth="1"/>
    <col min="2" max="2" width="2.453125" customWidth="1"/>
    <col min="3" max="3" width="13.90625" customWidth="1"/>
    <col min="4" max="4" width="15.90625" customWidth="1"/>
  </cols>
  <sheetData>
    <row r="1" spans="1:4" ht="17.399999999999999" thickBot="1" x14ac:dyDescent="0.35">
      <c r="A1" s="125" t="s">
        <v>67</v>
      </c>
      <c r="B1" s="126"/>
      <c r="C1" s="127"/>
    </row>
    <row r="2" spans="1:4" ht="16.8" x14ac:dyDescent="0.3">
      <c r="A2" s="63"/>
      <c r="B2" s="75"/>
      <c r="C2" s="116" t="s">
        <v>18</v>
      </c>
    </row>
    <row r="3" spans="1:4" ht="16.8" x14ac:dyDescent="0.3">
      <c r="A3" s="117" t="s">
        <v>76</v>
      </c>
      <c r="B3" s="118"/>
      <c r="C3" s="119">
        <v>9.73</v>
      </c>
    </row>
    <row r="4" spans="1:4" ht="16.8" x14ac:dyDescent="0.3">
      <c r="A4" s="32" t="s">
        <v>65</v>
      </c>
      <c r="B4" s="120"/>
      <c r="C4" s="91">
        <v>92400.12</v>
      </c>
    </row>
    <row r="5" spans="1:4" ht="16.8" x14ac:dyDescent="0.3">
      <c r="A5" s="32" t="s">
        <v>66</v>
      </c>
      <c r="B5" s="120"/>
      <c r="C5" s="91">
        <v>2069</v>
      </c>
    </row>
    <row r="6" spans="1:4" ht="16.8" x14ac:dyDescent="0.3">
      <c r="A6" s="32" t="s">
        <v>88</v>
      </c>
      <c r="B6" s="120"/>
      <c r="C6" s="91">
        <v>2074</v>
      </c>
    </row>
    <row r="7" spans="1:4" ht="16.8" x14ac:dyDescent="0.3">
      <c r="A7" s="32" t="s">
        <v>78</v>
      </c>
      <c r="B7" s="120"/>
      <c r="C7" s="91">
        <v>12317.21</v>
      </c>
    </row>
    <row r="8" spans="1:4" ht="16.8" x14ac:dyDescent="0.3">
      <c r="A8" s="32" t="s">
        <v>72</v>
      </c>
      <c r="B8" s="120"/>
      <c r="C8" s="91">
        <v>49610.11</v>
      </c>
    </row>
    <row r="9" spans="1:4" ht="16.8" x14ac:dyDescent="0.3">
      <c r="A9" s="32" t="s">
        <v>73</v>
      </c>
      <c r="B9" s="120"/>
      <c r="C9" s="91">
        <f>35.48+6.37+6.37+6.15+6.37+6.21+3.26</f>
        <v>70.209999999999994</v>
      </c>
      <c r="D9" s="7" t="s">
        <v>95</v>
      </c>
    </row>
    <row r="10" spans="1:4" ht="16.8" x14ac:dyDescent="0.3">
      <c r="A10" s="32" t="s">
        <v>90</v>
      </c>
      <c r="B10" s="120"/>
      <c r="C10" s="91">
        <f>-91850.25</f>
        <v>-91850.25</v>
      </c>
      <c r="D10" s="7"/>
    </row>
    <row r="11" spans="1:4" ht="16.8" x14ac:dyDescent="0.3">
      <c r="A11" s="32" t="s">
        <v>74</v>
      </c>
      <c r="B11" s="120"/>
      <c r="C11" s="91">
        <f>-6766.48-800.74-56.7-16.57</f>
        <v>-7640.4899999999989</v>
      </c>
    </row>
    <row r="12" spans="1:4" ht="17.399999999999999" thickBot="1" x14ac:dyDescent="0.35">
      <c r="A12" s="86" t="s">
        <v>75</v>
      </c>
      <c r="B12" s="121"/>
      <c r="C12" s="122">
        <f>SUM(C3:C11)</f>
        <v>59059.639999999978</v>
      </c>
    </row>
  </sheetData>
  <mergeCells count="1">
    <mergeCell ref="A1:C1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Monthly</vt:lpstr>
      <vt:lpstr>Savings</vt:lpstr>
      <vt:lpstr>Monthly!Print_Area</vt:lpstr>
      <vt:lpstr>Savings!Print_Area</vt:lpstr>
      <vt:lpstr>Monthly!Print_Titles</vt:lpstr>
    </vt:vector>
  </TitlesOfParts>
  <Company>Lincoln Financial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kerickson72@gmail.com</dc:creator>
  <cp:lastModifiedBy>bevma</cp:lastModifiedBy>
  <cp:lastPrinted>2023-01-16T19:11:19Z</cp:lastPrinted>
  <dcterms:created xsi:type="dcterms:W3CDTF">1998-09-13T17:13:00Z</dcterms:created>
  <dcterms:modified xsi:type="dcterms:W3CDTF">2023-01-16T19:11:42Z</dcterms:modified>
</cp:coreProperties>
</file>