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Annual Meeting\2023\"/>
    </mc:Choice>
  </mc:AlternateContent>
  <xr:revisionPtr revIDLastSave="0" documentId="13_ncr:1_{C191993C-B7E9-4BE4-AC78-B980DC0313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xlnm.Print_Area" localSheetId="0">Budget!$A$1:$D$56</definedName>
    <definedName name="_xlnm.Print_Titles" localSheetId="0">Budget!$A:$A,Budget!$1:$6</definedName>
  </definedNames>
  <calcPr calcId="19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D56" i="1"/>
  <c r="D55" i="1"/>
  <c r="D53" i="1"/>
  <c r="C50" i="1"/>
  <c r="C56" i="1"/>
  <c r="C55" i="1"/>
  <c r="C54" i="1"/>
  <c r="C48" i="1"/>
  <c r="C46" i="1"/>
  <c r="C40" i="1"/>
  <c r="D40" i="1"/>
  <c r="D46" i="1"/>
  <c r="D17" i="1"/>
  <c r="D10" i="1"/>
  <c r="D9" i="1"/>
  <c r="D8" i="1"/>
  <c r="B40" i="1"/>
  <c r="D48" i="1" l="1"/>
  <c r="D50" i="1" s="1"/>
  <c r="B36" i="1"/>
  <c r="B35" i="1"/>
  <c r="B34" i="1"/>
  <c r="B9" i="1"/>
  <c r="B54" i="1"/>
  <c r="B56" i="1" s="1"/>
  <c r="B46" i="1"/>
  <c r="B8" i="1"/>
  <c r="B10" i="1" l="1"/>
  <c r="B17" i="1" l="1"/>
  <c r="B29" i="1"/>
  <c r="B48" i="1" s="1"/>
  <c r="B50" i="1" l="1"/>
</calcChain>
</file>

<file path=xl/sharedStrings.xml><?xml version="1.0" encoding="utf-8"?>
<sst xmlns="http://schemas.openxmlformats.org/spreadsheetml/2006/main" count="56" uniqueCount="54">
  <si>
    <t>Security:</t>
  </si>
  <si>
    <t>Federal Taxes - Tax on  Interest Income</t>
  </si>
  <si>
    <t>Annual Meeting -  Meeting &amp; Refreshments</t>
  </si>
  <si>
    <t xml:space="preserve"> </t>
  </si>
  <si>
    <t>Liability Insurance</t>
  </si>
  <si>
    <t>Budget</t>
  </si>
  <si>
    <t>Security Total</t>
  </si>
  <si>
    <t>Road Maintenance:</t>
  </si>
  <si>
    <r>
      <t xml:space="preserve">     </t>
    </r>
    <r>
      <rPr>
        <sz val="12"/>
        <rFont val="Times New Roman"/>
        <family val="1"/>
      </rPr>
      <t>Electricity for Entrance Gate &amp; Light</t>
    </r>
  </si>
  <si>
    <t>Gate Transmitters</t>
  </si>
  <si>
    <t>TOTAL REVENUES</t>
  </si>
  <si>
    <t>REVENUES</t>
  </si>
  <si>
    <t>EXPENDITURES</t>
  </si>
  <si>
    <t>TOTAL EXPENDITURES</t>
  </si>
  <si>
    <r>
      <t>Administration Costs (</t>
    </r>
    <r>
      <rPr>
        <sz val="12"/>
        <rFont val="Times New Roman"/>
        <family val="1"/>
      </rPr>
      <t>Bank Fees, Copying, Postage,</t>
    </r>
  </si>
  <si>
    <t xml:space="preserve">Legal Fees  </t>
  </si>
  <si>
    <t xml:space="preserve">     Gate, Locks &amp; Entrance Light Maintenance</t>
  </si>
  <si>
    <t>Road Maintenance Total</t>
  </si>
  <si>
    <t xml:space="preserve">     Gate Transmitters</t>
  </si>
  <si>
    <t>NET GAIN (LOSS)</t>
  </si>
  <si>
    <t>Lot Transfer Fees</t>
  </si>
  <si>
    <t xml:space="preserve">     Snow Removal</t>
  </si>
  <si>
    <t>Bridge Inspection</t>
  </si>
  <si>
    <t xml:space="preserve">     Fencing</t>
  </si>
  <si>
    <t>Interest - Bank Account Earnings (checking &amp; savings)</t>
  </si>
  <si>
    <t>Bridge Repair</t>
  </si>
  <si>
    <t>2022 - 2023</t>
  </si>
  <si>
    <t>Gross General Assessment Income - 84 Lots - $70/Month</t>
  </si>
  <si>
    <t>Anticipated assessments income 2022 - 2023</t>
  </si>
  <si>
    <t>Assessments paid beyond FY</t>
  </si>
  <si>
    <t>Mosquito Control Pellets</t>
  </si>
  <si>
    <t>Other Income</t>
  </si>
  <si>
    <t>Reserve Fund</t>
  </si>
  <si>
    <t xml:space="preserve">     Signs</t>
  </si>
  <si>
    <t xml:space="preserve">     Culvert Repair</t>
  </si>
  <si>
    <t xml:space="preserve">     Spring Road Maintenance</t>
  </si>
  <si>
    <r>
      <t xml:space="preserve">          </t>
    </r>
    <r>
      <rPr>
        <sz val="12"/>
        <rFont val="Times New Roman"/>
        <family val="1"/>
      </rPr>
      <t>Binder</t>
    </r>
  </si>
  <si>
    <t xml:space="preserve">          Gravel</t>
  </si>
  <si>
    <r>
      <t xml:space="preserve">          </t>
    </r>
    <r>
      <rPr>
        <sz val="12"/>
        <rFont val="Times New Roman"/>
        <family val="1"/>
      </rPr>
      <t>Preparation</t>
    </r>
  </si>
  <si>
    <t xml:space="preserve">          Misc.</t>
  </si>
  <si>
    <t xml:space="preserve">     Weed Control - Spraying Easement</t>
  </si>
  <si>
    <r>
      <t xml:space="preserve">    </t>
    </r>
    <r>
      <rPr>
        <sz val="12"/>
        <rFont val="Times New Roman"/>
        <family val="1"/>
      </rPr>
      <t xml:space="preserve"> P.O. Box, State Corp. Fee, Supplies, Zoom)</t>
    </r>
  </si>
  <si>
    <t>Trash Disposal - Dumpster Rent WM</t>
  </si>
  <si>
    <t>Proposed Budget</t>
  </si>
  <si>
    <t>Actual</t>
  </si>
  <si>
    <r>
      <t>TRASH</t>
    </r>
    <r>
      <rPr>
        <b/>
        <sz val="12"/>
        <color rgb="FFFF0000"/>
        <rFont val="Times New Roman"/>
        <family val="1"/>
      </rPr>
      <t xml:space="preserve"> (not part of Budget)</t>
    </r>
  </si>
  <si>
    <t>Trash Carryover - 9/30/2022 (estimated)</t>
  </si>
  <si>
    <t>2023 - 2024</t>
  </si>
  <si>
    <t xml:space="preserve">Budget </t>
  </si>
  <si>
    <t xml:space="preserve">    DEER VALLEY ESTATES PROPERTY  OWNERS' ASSOCIATION</t>
  </si>
  <si>
    <t>through 4/23</t>
  </si>
  <si>
    <t xml:space="preserve">Trash Revenue - $12/Month </t>
  </si>
  <si>
    <t>estimate 62 residents X $15/month</t>
  </si>
  <si>
    <t>Discount for annual pre-pays (estimate 74 lot owners)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</si>
</sst>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;\(0.00\)"/>
  </numFmts>
  <fonts count="14" x14ac:knownFonts="1">
    <font>
      <sz val="12"/>
      <name val="Helv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 val="doubleAccounting"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u/>
      <sz val="12"/>
      <color theme="10"/>
      <name val="Helv"/>
    </font>
    <font>
      <u/>
      <sz val="12"/>
      <color theme="11"/>
      <name val="Helv"/>
    </font>
    <font>
      <sz val="8"/>
      <name val="Helv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/>
    <xf numFmtId="164" fontId="5" fillId="4" borderId="0" xfId="1" applyNumberFormat="1" applyFont="1" applyFill="1" applyBorder="1" applyProtection="1"/>
    <xf numFmtId="0" fontId="3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/>
    <xf numFmtId="0" fontId="3" fillId="0" borderId="7" xfId="0" applyFont="1" applyBorder="1"/>
    <xf numFmtId="164" fontId="4" fillId="0" borderId="5" xfId="1" applyNumberFormat="1" applyFont="1" applyBorder="1" applyProtection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39" fontId="4" fillId="0" borderId="13" xfId="0" applyNumberFormat="1" applyFont="1" applyBorder="1"/>
    <xf numFmtId="37" fontId="4" fillId="0" borderId="5" xfId="0" applyNumberFormat="1" applyFont="1" applyBorder="1"/>
    <xf numFmtId="0" fontId="4" fillId="0" borderId="15" xfId="0" applyFont="1" applyBorder="1"/>
    <xf numFmtId="0" fontId="3" fillId="0" borderId="13" xfId="0" applyFont="1" applyBorder="1"/>
    <xf numFmtId="164" fontId="4" fillId="2" borderId="5" xfId="1" applyNumberFormat="1" applyFont="1" applyFill="1" applyBorder="1" applyProtection="1"/>
    <xf numFmtId="0" fontId="4" fillId="0" borderId="13" xfId="0" applyFont="1" applyBorder="1" applyAlignment="1">
      <alignment horizontal="left"/>
    </xf>
    <xf numFmtId="39" fontId="4" fillId="3" borderId="13" xfId="0" applyNumberFormat="1" applyFont="1" applyFill="1" applyBorder="1"/>
    <xf numFmtId="0" fontId="4" fillId="0" borderId="16" xfId="0" applyFont="1" applyBorder="1"/>
    <xf numFmtId="3" fontId="4" fillId="0" borderId="5" xfId="0" applyNumberFormat="1" applyFont="1" applyBorder="1"/>
    <xf numFmtId="0" fontId="4" fillId="0" borderId="1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0" borderId="12" xfId="0" applyFont="1" applyBorder="1" applyAlignment="1">
      <alignment horizontal="center"/>
    </xf>
    <xf numFmtId="165" fontId="3" fillId="0" borderId="4" xfId="0" applyNumberFormat="1" applyFont="1" applyBorder="1"/>
    <xf numFmtId="0" fontId="2" fillId="0" borderId="4" xfId="0" applyFont="1" applyBorder="1" applyAlignment="1">
      <alignment horizontal="center" vertical="center"/>
    </xf>
    <xf numFmtId="37" fontId="4" fillId="0" borderId="4" xfId="0" applyNumberFormat="1" applyFont="1" applyBorder="1"/>
    <xf numFmtId="37" fontId="3" fillId="0" borderId="4" xfId="0" applyNumberFormat="1" applyFont="1" applyBorder="1"/>
    <xf numFmtId="165" fontId="2" fillId="0" borderId="4" xfId="0" applyNumberFormat="1" applyFont="1" applyBorder="1" applyAlignment="1">
      <alignment horizontal="center" vertical="center"/>
    </xf>
    <xf numFmtId="37" fontId="4" fillId="0" borderId="0" xfId="0" applyNumberFormat="1" applyFont="1"/>
    <xf numFmtId="0" fontId="3" fillId="0" borderId="0" xfId="0" applyFont="1" applyAlignment="1">
      <alignment vertical="center"/>
    </xf>
    <xf numFmtId="165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3" fillId="0" borderId="4" xfId="0" applyNumberFormat="1" applyFont="1" applyBorder="1"/>
    <xf numFmtId="4" fontId="5" fillId="4" borderId="0" xfId="1" applyNumberFormat="1" applyFont="1" applyFill="1" applyBorder="1" applyProtection="1"/>
    <xf numFmtId="4" fontId="4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11" fillId="0" borderId="0" xfId="0" applyNumberFormat="1" applyFont="1"/>
    <xf numFmtId="4" fontId="12" fillId="0" borderId="0" xfId="0" applyNumberFormat="1" applyFont="1"/>
    <xf numFmtId="37" fontId="3" fillId="0" borderId="0" xfId="0" applyNumberFormat="1" applyFont="1"/>
    <xf numFmtId="164" fontId="4" fillId="0" borderId="25" xfId="1" applyNumberFormat="1" applyFont="1" applyBorder="1" applyProtection="1"/>
    <xf numFmtId="164" fontId="4" fillId="0" borderId="26" xfId="1" applyNumberFormat="1" applyFont="1" applyBorder="1" applyProtection="1"/>
    <xf numFmtId="0" fontId="4" fillId="0" borderId="26" xfId="0" applyFont="1" applyBorder="1"/>
    <xf numFmtId="37" fontId="4" fillId="0" borderId="26" xfId="0" applyNumberFormat="1" applyFont="1" applyBorder="1"/>
    <xf numFmtId="37" fontId="3" fillId="0" borderId="27" xfId="0" applyNumberFormat="1" applyFont="1" applyBorder="1"/>
    <xf numFmtId="0" fontId="4" fillId="0" borderId="28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" fontId="4" fillId="0" borderId="24" xfId="1" applyNumberFormat="1" applyFont="1" applyBorder="1" applyProtection="1"/>
    <xf numFmtId="37" fontId="4" fillId="0" borderId="24" xfId="0" applyNumberFormat="1" applyFont="1" applyBorder="1"/>
    <xf numFmtId="4" fontId="4" fillId="0" borderId="24" xfId="0" applyNumberFormat="1" applyFont="1" applyBorder="1"/>
    <xf numFmtId="164" fontId="4" fillId="0" borderId="24" xfId="1" applyNumberFormat="1" applyFont="1" applyBorder="1" applyProtection="1"/>
    <xf numFmtId="4" fontId="3" fillId="0" borderId="24" xfId="0" applyNumberFormat="1" applyFont="1" applyBorder="1"/>
    <xf numFmtId="41" fontId="4" fillId="0" borderId="24" xfId="1" applyNumberFormat="1" applyFont="1" applyBorder="1" applyProtection="1"/>
    <xf numFmtId="37" fontId="4" fillId="0" borderId="24" xfId="1" applyNumberFormat="1" applyFont="1" applyBorder="1" applyProtection="1"/>
    <xf numFmtId="37" fontId="3" fillId="0" borderId="24" xfId="0" applyNumberFormat="1" applyFont="1" applyBorder="1"/>
    <xf numFmtId="37" fontId="3" fillId="2" borderId="24" xfId="0" applyNumberFormat="1" applyFont="1" applyFill="1" applyBorder="1"/>
    <xf numFmtId="4" fontId="3" fillId="2" borderId="24" xfId="0" applyNumberFormat="1" applyFont="1" applyFill="1" applyBorder="1"/>
    <xf numFmtId="37" fontId="3" fillId="0" borderId="24" xfId="1" applyNumberFormat="1" applyFont="1" applyBorder="1" applyProtection="1"/>
    <xf numFmtId="4" fontId="3" fillId="0" borderId="24" xfId="1" applyNumberFormat="1" applyFont="1" applyBorder="1" applyProtection="1"/>
    <xf numFmtId="37" fontId="4" fillId="2" borderId="24" xfId="1" applyNumberFormat="1" applyFont="1" applyFill="1" applyBorder="1" applyProtection="1"/>
    <xf numFmtId="4" fontId="4" fillId="2" borderId="24" xfId="1" applyNumberFormat="1" applyFont="1" applyFill="1" applyBorder="1" applyProtection="1"/>
    <xf numFmtId="164" fontId="4" fillId="2" borderId="24" xfId="1" applyNumberFormat="1" applyFont="1" applyFill="1" applyBorder="1" applyProtection="1"/>
    <xf numFmtId="39" fontId="4" fillId="2" borderId="24" xfId="1" applyNumberFormat="1" applyFont="1" applyFill="1" applyBorder="1" applyProtection="1"/>
    <xf numFmtId="44" fontId="4" fillId="0" borderId="24" xfId="1" applyFont="1" applyBorder="1" applyProtection="1"/>
    <xf numFmtId="0" fontId="3" fillId="0" borderId="24" xfId="0" applyFont="1" applyBorder="1"/>
    <xf numFmtId="3" fontId="4" fillId="0" borderId="24" xfId="0" applyNumberFormat="1" applyFont="1" applyBorder="1"/>
    <xf numFmtId="3" fontId="4" fillId="3" borderId="24" xfId="0" applyNumberFormat="1" applyFont="1" applyFill="1" applyBorder="1"/>
    <xf numFmtId="4" fontId="4" fillId="3" borderId="24" xfId="0" applyNumberFormat="1" applyFont="1" applyFill="1" applyBorder="1"/>
    <xf numFmtId="3" fontId="4" fillId="2" borderId="24" xfId="0" applyNumberFormat="1" applyFont="1" applyFill="1" applyBorder="1"/>
    <xf numFmtId="4" fontId="4" fillId="2" borderId="24" xfId="0" applyNumberFormat="1" applyFont="1" applyFill="1" applyBorder="1"/>
    <xf numFmtId="0" fontId="3" fillId="0" borderId="29" xfId="0" applyFont="1" applyBorder="1"/>
    <xf numFmtId="4" fontId="3" fillId="0" borderId="29" xfId="0" applyNumberFormat="1" applyFont="1" applyBorder="1"/>
    <xf numFmtId="37" fontId="4" fillId="0" borderId="14" xfId="0" applyNumberFormat="1" applyFont="1" applyBorder="1"/>
    <xf numFmtId="3" fontId="4" fillId="0" borderId="5" xfId="1" applyNumberFormat="1" applyFont="1" applyBorder="1" applyProtection="1"/>
    <xf numFmtId="164" fontId="4" fillId="0" borderId="30" xfId="1" applyNumberFormat="1" applyFont="1" applyBorder="1" applyProtection="1"/>
    <xf numFmtId="4" fontId="4" fillId="0" borderId="30" xfId="1" applyNumberFormat="1" applyFont="1" applyBorder="1" applyProtection="1"/>
    <xf numFmtId="164" fontId="7" fillId="0" borderId="30" xfId="1" applyNumberFormat="1" applyFont="1" applyBorder="1" applyProtection="1"/>
    <xf numFmtId="4" fontId="7" fillId="0" borderId="30" xfId="1" applyNumberFormat="1" applyFont="1" applyBorder="1" applyProtection="1"/>
    <xf numFmtId="37" fontId="7" fillId="0" borderId="10" xfId="1" applyNumberFormat="1" applyFont="1" applyBorder="1" applyProtection="1"/>
    <xf numFmtId="3" fontId="4" fillId="0" borderId="10" xfId="1" applyNumberFormat="1" applyFont="1" applyBorder="1" applyProtection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9" fontId="4" fillId="0" borderId="0" xfId="0" applyNumberFormat="1" applyFont="1" applyAlignment="1">
      <alignment horizontal="right"/>
    </xf>
    <xf numFmtId="0" fontId="4" fillId="0" borderId="0" xfId="0" applyFont="1"/>
    <xf numFmtId="39" fontId="4" fillId="0" borderId="0" xfId="0" applyNumberFormat="1" applyFont="1"/>
    <xf numFmtId="0" fontId="4" fillId="0" borderId="0" xfId="0" applyFont="1" applyAlignment="1">
      <alignment horizontal="right"/>
    </xf>
    <xf numFmtId="6" fontId="4" fillId="0" borderId="0" xfId="0" applyNumberFormat="1" applyFont="1" applyAlignment="1">
      <alignment horizontal="center"/>
    </xf>
    <xf numFmtId="40" fontId="4" fillId="0" borderId="0" xfId="0" applyNumberFormat="1" applyFont="1"/>
    <xf numFmtId="0" fontId="3" fillId="4" borderId="3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G80"/>
  <sheetViews>
    <sheetView showGridLines="0" tabSelected="1" zoomScale="75" zoomScaleNormal="75" zoomScalePageLayoutView="125" workbookViewId="0">
      <selection sqref="A1:D2"/>
    </sheetView>
  </sheetViews>
  <sheetFormatPr defaultColWidth="9.81640625" defaultRowHeight="15.6" x14ac:dyDescent="0.3"/>
  <cols>
    <col min="1" max="1" width="61.1796875" style="1" customWidth="1"/>
    <col min="2" max="3" width="15.36328125" style="1" customWidth="1"/>
    <col min="4" max="4" width="14.90625" style="1" customWidth="1"/>
    <col min="5" max="5" width="27.54296875" style="1" customWidth="1"/>
    <col min="6" max="16384" width="9.81640625" style="1"/>
  </cols>
  <sheetData>
    <row r="1" spans="1:6" ht="18.75" customHeight="1" x14ac:dyDescent="0.3">
      <c r="A1" s="106" t="s">
        <v>49</v>
      </c>
      <c r="B1" s="107"/>
      <c r="C1" s="107"/>
      <c r="D1" s="108"/>
    </row>
    <row r="2" spans="1:6" ht="18.75" customHeight="1" x14ac:dyDescent="0.3">
      <c r="A2" s="109"/>
      <c r="B2" s="110"/>
      <c r="C2" s="110"/>
      <c r="D2" s="111"/>
    </row>
    <row r="3" spans="1:6" ht="17.399999999999999" x14ac:dyDescent="0.3">
      <c r="A3" s="38"/>
      <c r="B3" s="39" t="s">
        <v>26</v>
      </c>
      <c r="C3" s="41"/>
      <c r="D3" s="37" t="s">
        <v>47</v>
      </c>
    </row>
    <row r="4" spans="1:6" ht="17.399999999999999" x14ac:dyDescent="0.3">
      <c r="A4" s="7" t="s">
        <v>43</v>
      </c>
      <c r="B4" s="6"/>
      <c r="C4" s="40"/>
      <c r="D4" s="30"/>
      <c r="F4" s="36"/>
    </row>
    <row r="5" spans="1:6" s="2" customFormat="1" ht="18" x14ac:dyDescent="0.3">
      <c r="A5" s="7" t="s">
        <v>3</v>
      </c>
      <c r="B5" s="8" t="s">
        <v>5</v>
      </c>
      <c r="C5" s="31" t="s">
        <v>44</v>
      </c>
      <c r="D5" s="34" t="s">
        <v>48</v>
      </c>
    </row>
    <row r="6" spans="1:6" s="3" customFormat="1" ht="18" thickBot="1" x14ac:dyDescent="0.35">
      <c r="A6" s="9"/>
      <c r="B6" s="42">
        <v>45199</v>
      </c>
      <c r="C6" s="43" t="s">
        <v>50</v>
      </c>
      <c r="D6" s="42">
        <v>45565</v>
      </c>
    </row>
    <row r="7" spans="1:6" s="3" customFormat="1" ht="16.2" thickBot="1" x14ac:dyDescent="0.35">
      <c r="A7" s="26" t="s">
        <v>11</v>
      </c>
      <c r="B7" s="44"/>
      <c r="C7" s="60"/>
      <c r="D7" s="61"/>
    </row>
    <row r="8" spans="1:6" x14ac:dyDescent="0.3">
      <c r="A8" s="15" t="s">
        <v>27</v>
      </c>
      <c r="B8" s="55">
        <f>(70*12*84)</f>
        <v>70560</v>
      </c>
      <c r="C8" s="62"/>
      <c r="D8" s="18">
        <f>84*70*12</f>
        <v>70560</v>
      </c>
    </row>
    <row r="9" spans="1:6" ht="30" customHeight="1" x14ac:dyDescent="0.3">
      <c r="A9" s="16" t="s">
        <v>53</v>
      </c>
      <c r="B9" s="56">
        <f>+(76*-30)</f>
        <v>-2280</v>
      </c>
      <c r="C9" s="62"/>
      <c r="D9" s="18">
        <f>+(75*-30)</f>
        <v>-2250</v>
      </c>
    </row>
    <row r="10" spans="1:6" ht="18" customHeight="1" x14ac:dyDescent="0.3">
      <c r="A10" s="16" t="s">
        <v>28</v>
      </c>
      <c r="B10" s="56">
        <f>SUM(B8:B9)</f>
        <v>68280</v>
      </c>
      <c r="C10" s="62">
        <v>64985.3</v>
      </c>
      <c r="D10" s="18">
        <f>+D8+D9</f>
        <v>68310</v>
      </c>
    </row>
    <row r="11" spans="1:6" ht="18" customHeight="1" x14ac:dyDescent="0.3">
      <c r="A11" s="16" t="s">
        <v>29</v>
      </c>
      <c r="B11" s="57"/>
      <c r="C11" s="64">
        <v>13.45</v>
      </c>
      <c r="D11" s="18">
        <v>0</v>
      </c>
    </row>
    <row r="12" spans="1:6" x14ac:dyDescent="0.3">
      <c r="A12" s="17" t="s">
        <v>9</v>
      </c>
      <c r="B12" s="58">
        <v>300</v>
      </c>
      <c r="C12" s="64">
        <v>0</v>
      </c>
      <c r="D12" s="18">
        <v>300</v>
      </c>
    </row>
    <row r="13" spans="1:6" x14ac:dyDescent="0.3">
      <c r="A13" s="16" t="s">
        <v>24</v>
      </c>
      <c r="B13" s="58">
        <v>30</v>
      </c>
      <c r="C13" s="64">
        <v>3.83</v>
      </c>
      <c r="D13" s="18">
        <v>30</v>
      </c>
    </row>
    <row r="14" spans="1:6" x14ac:dyDescent="0.3">
      <c r="A14" s="17" t="s">
        <v>20</v>
      </c>
      <c r="B14" s="58">
        <v>100</v>
      </c>
      <c r="C14" s="64">
        <v>100</v>
      </c>
      <c r="D14" s="18">
        <v>100</v>
      </c>
    </row>
    <row r="15" spans="1:6" x14ac:dyDescent="0.3">
      <c r="A15" s="17" t="s">
        <v>30</v>
      </c>
      <c r="B15" s="58">
        <v>250</v>
      </c>
      <c r="C15" s="64">
        <v>0</v>
      </c>
      <c r="D15" s="18">
        <v>250</v>
      </c>
    </row>
    <row r="16" spans="1:6" x14ac:dyDescent="0.3">
      <c r="A16" s="17" t="s">
        <v>31</v>
      </c>
      <c r="B16" s="58">
        <v>36</v>
      </c>
      <c r="C16" s="64">
        <v>77</v>
      </c>
      <c r="D16" s="18">
        <v>36</v>
      </c>
    </row>
    <row r="17" spans="1:4" x14ac:dyDescent="0.3">
      <c r="A17" s="13" t="s">
        <v>10</v>
      </c>
      <c r="B17" s="55">
        <f>SUM(B10:B16)</f>
        <v>68996</v>
      </c>
      <c r="C17" s="62">
        <v>66211.37</v>
      </c>
      <c r="D17" s="12">
        <f>SUM(D10:D16)</f>
        <v>69026</v>
      </c>
    </row>
    <row r="18" spans="1:4" ht="16.2" thickBot="1" x14ac:dyDescent="0.35">
      <c r="A18" s="11"/>
      <c r="B18" s="59"/>
      <c r="C18" s="66"/>
      <c r="D18" s="18"/>
    </row>
    <row r="19" spans="1:4" ht="16.2" thickBot="1" x14ac:dyDescent="0.35">
      <c r="A19" s="14" t="s">
        <v>12</v>
      </c>
      <c r="B19" s="33"/>
      <c r="C19" s="45"/>
      <c r="D19" s="32"/>
    </row>
    <row r="20" spans="1:4" x14ac:dyDescent="0.3">
      <c r="A20" s="10" t="s">
        <v>14</v>
      </c>
      <c r="B20" s="63"/>
      <c r="C20" s="64"/>
      <c r="D20" s="18"/>
    </row>
    <row r="21" spans="1:4" x14ac:dyDescent="0.3">
      <c r="A21" s="19" t="s">
        <v>41</v>
      </c>
      <c r="B21" s="67">
        <v>500</v>
      </c>
      <c r="C21" s="62">
        <v>683.83</v>
      </c>
      <c r="D21" s="18">
        <v>500</v>
      </c>
    </row>
    <row r="22" spans="1:4" x14ac:dyDescent="0.3">
      <c r="A22" s="16" t="s">
        <v>2</v>
      </c>
      <c r="B22" s="63">
        <v>100</v>
      </c>
      <c r="C22" s="64">
        <v>0</v>
      </c>
      <c r="D22" s="18">
        <v>100</v>
      </c>
    </row>
    <row r="23" spans="1:4" x14ac:dyDescent="0.3">
      <c r="A23" s="16" t="s">
        <v>22</v>
      </c>
      <c r="B23" s="63">
        <v>0</v>
      </c>
      <c r="C23" s="64">
        <v>0</v>
      </c>
      <c r="D23" s="18">
        <v>0</v>
      </c>
    </row>
    <row r="24" spans="1:4" x14ac:dyDescent="0.3">
      <c r="A24" s="16" t="s">
        <v>25</v>
      </c>
      <c r="B24" s="63">
        <v>0</v>
      </c>
      <c r="C24" s="64">
        <v>0</v>
      </c>
      <c r="D24" s="18">
        <v>0</v>
      </c>
    </row>
    <row r="25" spans="1:4" x14ac:dyDescent="0.3">
      <c r="A25" s="16" t="s">
        <v>1</v>
      </c>
      <c r="B25" s="63">
        <v>150</v>
      </c>
      <c r="C25" s="64">
        <v>31</v>
      </c>
      <c r="D25" s="18">
        <v>150</v>
      </c>
    </row>
    <row r="26" spans="1:4" x14ac:dyDescent="0.3">
      <c r="A26" s="16" t="s">
        <v>15</v>
      </c>
      <c r="B26" s="63">
        <v>2000</v>
      </c>
      <c r="C26" s="64">
        <v>210</v>
      </c>
      <c r="D26" s="18">
        <v>2000</v>
      </c>
    </row>
    <row r="27" spans="1:4" ht="15" customHeight="1" x14ac:dyDescent="0.3">
      <c r="A27" s="16" t="s">
        <v>4</v>
      </c>
      <c r="B27" s="68">
        <v>1300</v>
      </c>
      <c r="C27" s="62">
        <v>1326</v>
      </c>
      <c r="D27" s="18">
        <v>1350</v>
      </c>
    </row>
    <row r="28" spans="1:4" x14ac:dyDescent="0.3">
      <c r="A28" s="16" t="s">
        <v>30</v>
      </c>
      <c r="B28" s="68">
        <v>800</v>
      </c>
      <c r="C28" s="62">
        <v>858.77</v>
      </c>
      <c r="D28" s="18">
        <v>0</v>
      </c>
    </row>
    <row r="29" spans="1:4" x14ac:dyDescent="0.3">
      <c r="A29" s="16" t="s">
        <v>32</v>
      </c>
      <c r="B29" s="68">
        <f>+B10*0.03</f>
        <v>2048.4</v>
      </c>
      <c r="C29" s="62">
        <v>2074</v>
      </c>
      <c r="D29" s="18">
        <v>2049</v>
      </c>
    </row>
    <row r="30" spans="1:4" x14ac:dyDescent="0.3">
      <c r="A30" s="16" t="s">
        <v>7</v>
      </c>
      <c r="B30" s="69"/>
      <c r="C30" s="66"/>
      <c r="D30" s="18"/>
    </row>
    <row r="31" spans="1:4" x14ac:dyDescent="0.3">
      <c r="A31" s="19" t="s">
        <v>33</v>
      </c>
      <c r="B31" s="69"/>
      <c r="C31" s="66"/>
      <c r="D31" s="18"/>
    </row>
    <row r="32" spans="1:4" x14ac:dyDescent="0.3">
      <c r="A32" s="16" t="s">
        <v>34</v>
      </c>
      <c r="B32" s="69"/>
      <c r="C32" s="66"/>
      <c r="D32" s="18"/>
    </row>
    <row r="33" spans="1:7" x14ac:dyDescent="0.3">
      <c r="A33" s="16" t="s">
        <v>35</v>
      </c>
      <c r="B33" s="63">
        <v>52848</v>
      </c>
      <c r="C33" s="64"/>
      <c r="D33" s="18">
        <v>46927</v>
      </c>
    </row>
    <row r="34" spans="1:7" x14ac:dyDescent="0.3">
      <c r="A34" s="16" t="s">
        <v>36</v>
      </c>
      <c r="B34" s="70">
        <f>+B33*0.32</f>
        <v>16911.36</v>
      </c>
      <c r="C34" s="71"/>
      <c r="D34" s="18">
        <v>17363</v>
      </c>
      <c r="G34" s="4"/>
    </row>
    <row r="35" spans="1:7" x14ac:dyDescent="0.3">
      <c r="A35" s="20" t="s">
        <v>37</v>
      </c>
      <c r="B35" s="70">
        <f>+B33*0.4</f>
        <v>21139.200000000001</v>
      </c>
      <c r="C35" s="71"/>
      <c r="D35" s="18">
        <v>20648</v>
      </c>
    </row>
    <row r="36" spans="1:7" x14ac:dyDescent="0.3">
      <c r="A36" s="16" t="s">
        <v>38</v>
      </c>
      <c r="B36" s="70">
        <f>+B33*0.28+1</f>
        <v>14798.44</v>
      </c>
      <c r="C36" s="71"/>
      <c r="D36" s="18">
        <v>8916</v>
      </c>
    </row>
    <row r="37" spans="1:7" x14ac:dyDescent="0.3">
      <c r="A37" s="20" t="s">
        <v>39</v>
      </c>
      <c r="B37" s="72">
        <v>0</v>
      </c>
      <c r="C37" s="73"/>
      <c r="D37" s="18"/>
      <c r="E37" s="54"/>
    </row>
    <row r="38" spans="1:7" x14ac:dyDescent="0.3">
      <c r="A38" s="16" t="s">
        <v>21</v>
      </c>
      <c r="B38" s="74">
        <v>8000</v>
      </c>
      <c r="C38" s="75">
        <v>22605</v>
      </c>
      <c r="D38" s="18">
        <v>15000</v>
      </c>
    </row>
    <row r="39" spans="1:7" x14ac:dyDescent="0.3">
      <c r="A39" s="16" t="s">
        <v>40</v>
      </c>
      <c r="B39" s="74">
        <v>300</v>
      </c>
      <c r="C39" s="75"/>
      <c r="D39" s="18">
        <v>300</v>
      </c>
    </row>
    <row r="40" spans="1:7" x14ac:dyDescent="0.3">
      <c r="A40" s="16" t="s">
        <v>17</v>
      </c>
      <c r="B40" s="76">
        <f>SUM(B33+B38+B39)</f>
        <v>61148</v>
      </c>
      <c r="C40" s="77">
        <f>SUM(C33+C38+C39)</f>
        <v>22605</v>
      </c>
      <c r="D40" s="21">
        <f>SUM(D31+D32+D33+D38+D39)</f>
        <v>62227</v>
      </c>
    </row>
    <row r="41" spans="1:7" x14ac:dyDescent="0.3">
      <c r="A41" s="16" t="s">
        <v>0</v>
      </c>
      <c r="B41" s="78"/>
      <c r="C41" s="62"/>
      <c r="D41" s="18"/>
    </row>
    <row r="42" spans="1:7" x14ac:dyDescent="0.3">
      <c r="A42" s="16" t="s">
        <v>8</v>
      </c>
      <c r="B42" s="70">
        <v>350</v>
      </c>
      <c r="C42" s="71">
        <v>172.69</v>
      </c>
      <c r="D42" s="18">
        <v>350</v>
      </c>
    </row>
    <row r="43" spans="1:7" x14ac:dyDescent="0.3">
      <c r="A43" s="20" t="s">
        <v>23</v>
      </c>
      <c r="B43" s="70">
        <v>200</v>
      </c>
      <c r="C43" s="71">
        <v>0</v>
      </c>
      <c r="D43" s="18">
        <v>200</v>
      </c>
    </row>
    <row r="44" spans="1:7" x14ac:dyDescent="0.3">
      <c r="A44" s="20" t="s">
        <v>16</v>
      </c>
      <c r="B44" s="69">
        <v>100</v>
      </c>
      <c r="C44" s="66">
        <v>0</v>
      </c>
      <c r="D44" s="18">
        <v>100</v>
      </c>
    </row>
    <row r="45" spans="1:7" x14ac:dyDescent="0.3">
      <c r="A45" s="20" t="s">
        <v>18</v>
      </c>
      <c r="B45" s="69">
        <v>300</v>
      </c>
      <c r="C45" s="66">
        <v>0</v>
      </c>
      <c r="D45" s="18">
        <v>0</v>
      </c>
    </row>
    <row r="46" spans="1:7" x14ac:dyDescent="0.3">
      <c r="A46" s="16" t="s">
        <v>6</v>
      </c>
      <c r="B46" s="65">
        <f>SUM(B42:B45)</f>
        <v>950</v>
      </c>
      <c r="C46" s="62">
        <f>SUM(C42:C45)</f>
        <v>172.69</v>
      </c>
      <c r="D46" s="12">
        <f>SUM(D42:D45)</f>
        <v>650</v>
      </c>
    </row>
    <row r="47" spans="1:7" x14ac:dyDescent="0.3">
      <c r="A47" s="10"/>
      <c r="B47" s="65"/>
      <c r="C47" s="62"/>
      <c r="D47" s="18"/>
    </row>
    <row r="48" spans="1:7" x14ac:dyDescent="0.3">
      <c r="A48" s="13" t="s">
        <v>13</v>
      </c>
      <c r="B48" s="65">
        <f>SUM(B21+B22+B23+B24+B25+B26+B27+B28+B29+B40+B46)</f>
        <v>68996.399999999994</v>
      </c>
      <c r="C48" s="62">
        <f>SUM(C21+C22+C23+C24+C25+C26+C27+C28+C29+C40+C46)</f>
        <v>27961.289999999997</v>
      </c>
      <c r="D48" s="12">
        <f>SUM(D21+D22+D23+D24+D25+D26+D27+D28+D29+D40+D46)</f>
        <v>69026</v>
      </c>
    </row>
    <row r="49" spans="1:5" ht="16.2" thickBot="1" x14ac:dyDescent="0.35">
      <c r="A49" s="11"/>
      <c r="B49" s="79"/>
      <c r="C49" s="66"/>
      <c r="D49" s="18"/>
    </row>
    <row r="50" spans="1:5" ht="16.2" thickBot="1" x14ac:dyDescent="0.35">
      <c r="A50" s="14" t="s">
        <v>19</v>
      </c>
      <c r="B50" s="91">
        <f>SUM(B17-B48)</f>
        <v>-0.39999999999417923</v>
      </c>
      <c r="C50" s="92">
        <f>+(C17-C48)</f>
        <v>38250.080000000002</v>
      </c>
      <c r="D50" s="93">
        <f>+D17-D48</f>
        <v>0</v>
      </c>
    </row>
    <row r="51" spans="1:5" ht="18" thickBot="1" x14ac:dyDescent="0.5">
      <c r="A51" s="103"/>
      <c r="B51" s="5"/>
      <c r="C51" s="46"/>
      <c r="D51" s="32"/>
    </row>
    <row r="52" spans="1:5" x14ac:dyDescent="0.3">
      <c r="A52" s="29" t="s">
        <v>45</v>
      </c>
      <c r="B52" s="85"/>
      <c r="C52" s="86"/>
      <c r="D52" s="87"/>
    </row>
    <row r="53" spans="1:5" ht="20.100000000000001" customHeight="1" x14ac:dyDescent="0.3">
      <c r="A53" s="22" t="s">
        <v>46</v>
      </c>
      <c r="B53" s="80">
        <v>3299</v>
      </c>
      <c r="C53" s="64">
        <v>3299.38</v>
      </c>
      <c r="D53" s="88">
        <f>+C53+C54-C55</f>
        <v>2674.1200000000008</v>
      </c>
    </row>
    <row r="54" spans="1:5" ht="20.100000000000001" customHeight="1" x14ac:dyDescent="0.3">
      <c r="A54" s="23" t="s">
        <v>51</v>
      </c>
      <c r="B54" s="81">
        <f>12*12*59</f>
        <v>8496</v>
      </c>
      <c r="C54" s="82">
        <f>12*12*60</f>
        <v>8640</v>
      </c>
      <c r="D54" s="25">
        <f>15*12*62</f>
        <v>11160</v>
      </c>
      <c r="E54" s="1" t="s">
        <v>52</v>
      </c>
    </row>
    <row r="55" spans="1:5" ht="20.100000000000001" customHeight="1" thickBot="1" x14ac:dyDescent="0.35">
      <c r="A55" s="24" t="s">
        <v>42</v>
      </c>
      <c r="B55" s="83">
        <v>8570</v>
      </c>
      <c r="C55" s="84">
        <f>+(688.42*3)+(800*9)</f>
        <v>9265.26</v>
      </c>
      <c r="D55" s="25">
        <f>(3*800)+(9*880)</f>
        <v>10320</v>
      </c>
    </row>
    <row r="56" spans="1:5" ht="20.100000000000001" customHeight="1" thickBot="1" x14ac:dyDescent="0.35">
      <c r="A56" s="14" t="s">
        <v>19</v>
      </c>
      <c r="B56" s="89">
        <f>B53+B54-B55</f>
        <v>3225</v>
      </c>
      <c r="C56" s="90">
        <f>+C53+C54-C55</f>
        <v>2674.1200000000008</v>
      </c>
      <c r="D56" s="94">
        <f>+D53+D54-D55</f>
        <v>3514.1200000000008</v>
      </c>
    </row>
    <row r="57" spans="1:5" ht="20.100000000000001" customHeight="1" x14ac:dyDescent="0.3">
      <c r="C57" s="48"/>
      <c r="D57" s="35"/>
    </row>
    <row r="58" spans="1:5" x14ac:dyDescent="0.3">
      <c r="A58" s="104"/>
      <c r="B58" s="105"/>
      <c r="C58" s="49"/>
      <c r="D58" s="35"/>
    </row>
    <row r="59" spans="1:5" x14ac:dyDescent="0.3">
      <c r="A59" s="95"/>
      <c r="B59" s="95"/>
      <c r="C59" s="50"/>
      <c r="D59" s="35"/>
    </row>
    <row r="60" spans="1:5" x14ac:dyDescent="0.3">
      <c r="A60" s="96"/>
      <c r="B60" s="97"/>
      <c r="C60" s="51"/>
      <c r="D60" s="35"/>
    </row>
    <row r="61" spans="1:5" x14ac:dyDescent="0.3">
      <c r="A61" s="98"/>
      <c r="B61" s="99"/>
      <c r="C61" s="47"/>
      <c r="D61" s="35"/>
    </row>
    <row r="62" spans="1:5" x14ac:dyDescent="0.3">
      <c r="A62" s="98"/>
      <c r="B62" s="99"/>
      <c r="C62" s="47"/>
      <c r="D62" s="35"/>
    </row>
    <row r="63" spans="1:5" x14ac:dyDescent="0.3">
      <c r="A63" s="98"/>
      <c r="B63" s="99"/>
      <c r="C63" s="47"/>
      <c r="D63" s="35"/>
    </row>
    <row r="64" spans="1:5" x14ac:dyDescent="0.3">
      <c r="A64" s="98"/>
      <c r="B64" s="99"/>
      <c r="C64" s="47"/>
      <c r="D64" s="35"/>
    </row>
    <row r="65" spans="1:4" x14ac:dyDescent="0.3">
      <c r="A65" s="98"/>
      <c r="B65" s="99"/>
      <c r="C65" s="47"/>
      <c r="D65" s="35"/>
    </row>
    <row r="66" spans="1:4" x14ac:dyDescent="0.3">
      <c r="A66" s="98"/>
      <c r="B66" s="99"/>
      <c r="C66" s="47"/>
      <c r="D66" s="35"/>
    </row>
    <row r="67" spans="1:4" x14ac:dyDescent="0.3">
      <c r="A67" s="98"/>
      <c r="B67" s="99"/>
      <c r="C67" s="47"/>
      <c r="D67" s="35"/>
    </row>
    <row r="68" spans="1:4" ht="16.8" x14ac:dyDescent="0.3">
      <c r="A68" s="27"/>
      <c r="B68" s="27"/>
      <c r="C68" s="52"/>
      <c r="D68" s="35"/>
    </row>
    <row r="69" spans="1:4" x14ac:dyDescent="0.3">
      <c r="A69" s="104"/>
      <c r="B69" s="104"/>
      <c r="C69" s="50"/>
      <c r="D69" s="35"/>
    </row>
    <row r="70" spans="1:4" x14ac:dyDescent="0.3">
      <c r="A70" s="98"/>
      <c r="B70" s="99"/>
      <c r="C70" s="47"/>
      <c r="D70" s="35"/>
    </row>
    <row r="71" spans="1:4" x14ac:dyDescent="0.3">
      <c r="A71" s="98"/>
      <c r="B71" s="99"/>
      <c r="C71" s="47"/>
      <c r="D71" s="35"/>
    </row>
    <row r="72" spans="1:4" x14ac:dyDescent="0.3">
      <c r="A72" s="98"/>
      <c r="B72" s="99"/>
      <c r="C72" s="47"/>
      <c r="D72" s="35"/>
    </row>
    <row r="73" spans="1:4" x14ac:dyDescent="0.3">
      <c r="A73" s="98"/>
      <c r="B73" s="99"/>
      <c r="C73" s="47"/>
      <c r="D73" s="35"/>
    </row>
    <row r="74" spans="1:4" x14ac:dyDescent="0.3">
      <c r="A74" s="100"/>
      <c r="B74" s="99"/>
      <c r="C74" s="47"/>
      <c r="D74" s="35"/>
    </row>
    <row r="75" spans="1:4" ht="16.8" x14ac:dyDescent="0.3">
      <c r="A75" s="28"/>
      <c r="B75" s="28"/>
      <c r="C75" s="53"/>
      <c r="D75" s="35"/>
    </row>
    <row r="76" spans="1:4" x14ac:dyDescent="0.3">
      <c r="A76" s="104"/>
      <c r="B76" s="105"/>
      <c r="C76" s="49"/>
      <c r="D76" s="35"/>
    </row>
    <row r="77" spans="1:4" x14ac:dyDescent="0.3">
      <c r="B77" s="101"/>
      <c r="C77" s="50"/>
      <c r="D77" s="35"/>
    </row>
    <row r="78" spans="1:4" x14ac:dyDescent="0.3">
      <c r="A78" s="98"/>
      <c r="B78" s="102"/>
      <c r="C78" s="47"/>
      <c r="D78" s="35"/>
    </row>
    <row r="79" spans="1:4" x14ac:dyDescent="0.3">
      <c r="A79" s="98"/>
      <c r="B79" s="102"/>
      <c r="C79" s="47"/>
      <c r="D79" s="35"/>
    </row>
    <row r="80" spans="1:4" x14ac:dyDescent="0.3">
      <c r="A80" s="98"/>
      <c r="B80" s="102"/>
      <c r="C80" s="47"/>
      <c r="D80" s="35"/>
    </row>
  </sheetData>
  <mergeCells count="4">
    <mergeCell ref="A58:B58"/>
    <mergeCell ref="A76:B76"/>
    <mergeCell ref="A69:B69"/>
    <mergeCell ref="A1:D2"/>
  </mergeCells>
  <phoneticPr fontId="10" type="noConversion"/>
  <printOptions horizontalCentered="1" verticalCentered="1"/>
  <pageMargins left="0.25" right="0.25" top="0" bottom="0" header="0.19" footer="0.5"/>
  <pageSetup scale="78" fitToWidth="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Beebe</dc:creator>
  <cp:lastModifiedBy>bevma</cp:lastModifiedBy>
  <cp:lastPrinted>2023-06-19T22:43:11Z</cp:lastPrinted>
  <dcterms:created xsi:type="dcterms:W3CDTF">1998-09-13T17:13:00Z</dcterms:created>
  <dcterms:modified xsi:type="dcterms:W3CDTF">2023-07-21T23:12:34Z</dcterms:modified>
</cp:coreProperties>
</file>