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eer Valley\Deer Valley Files\statements\"/>
    </mc:Choice>
  </mc:AlternateContent>
  <xr:revisionPtr revIDLastSave="0" documentId="13_ncr:1_{BDD286E1-3D7D-4C4A-8007-318C5C2D55E5}" xr6:coauthVersionLast="47" xr6:coauthVersionMax="47" xr10:uidLastSave="{00000000-0000-0000-0000-000000000000}"/>
  <bookViews>
    <workbookView xWindow="1560" yWindow="720" windowWidth="21345" windowHeight="12780" xr2:uid="{00000000-000D-0000-FFFF-FFFF00000000}"/>
  </bookViews>
  <sheets>
    <sheet name="Monthly" sheetId="1" r:id="rId1"/>
    <sheet name="Savings" sheetId="2" r:id="rId2"/>
  </sheets>
  <definedNames>
    <definedName name="_xlnm.Print_Area" localSheetId="0">Monthly!$A$1:$D$71</definedName>
    <definedName name="_xlnm.Print_Area" localSheetId="1">Savings!$A$1:$D$7</definedName>
    <definedName name="_xlnm.Print_Titles" localSheetId="0">Monthly!$A:$A,Monthly!$1:$5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15" i="1" l="1"/>
  <c r="C16" i="1" s="1"/>
  <c r="C8" i="1"/>
  <c r="C50" i="1"/>
  <c r="C42" i="1"/>
  <c r="C9" i="1"/>
  <c r="C46" i="1"/>
  <c r="C59" i="1"/>
  <c r="C60" i="1"/>
  <c r="C12" i="1"/>
  <c r="C51" i="1" l="1"/>
  <c r="C71" i="1"/>
  <c r="C34" i="1"/>
  <c r="C40" i="1"/>
  <c r="C36" i="1" s="1"/>
  <c r="C48" i="1"/>
  <c r="C14" i="1"/>
  <c r="C20" i="1"/>
  <c r="C41" i="1"/>
  <c r="C10" i="1"/>
  <c r="B36" i="1"/>
  <c r="C27" i="1"/>
  <c r="B10" i="1"/>
  <c r="B8" i="1"/>
  <c r="C44" i="1" l="1"/>
  <c r="C7" i="2"/>
  <c r="C61" i="1" l="1"/>
  <c r="B61" i="1"/>
  <c r="B44" i="1"/>
  <c r="B7" i="1"/>
  <c r="B51" i="1"/>
  <c r="B52" i="1" l="1"/>
  <c r="C52" i="1"/>
  <c r="B9" i="1"/>
  <c r="B16" i="1" s="1"/>
  <c r="C54" i="1" l="1"/>
  <c r="C55" i="1" s="1"/>
  <c r="C63" i="1" s="1"/>
  <c r="B54" i="1"/>
  <c r="B63" i="1" s="1"/>
</calcChain>
</file>

<file path=xl/sharedStrings.xml><?xml version="1.0" encoding="utf-8"?>
<sst xmlns="http://schemas.openxmlformats.org/spreadsheetml/2006/main" count="81" uniqueCount="77">
  <si>
    <t>Security:</t>
  </si>
  <si>
    <t>Federal Taxes - Tax on  Interest Income</t>
  </si>
  <si>
    <t>Annual Meeting -  Meeting &amp; Refreshments</t>
  </si>
  <si>
    <t xml:space="preserve"> </t>
  </si>
  <si>
    <t>Liability Insurance</t>
  </si>
  <si>
    <t>Budget</t>
  </si>
  <si>
    <t>Security Total</t>
  </si>
  <si>
    <t>Road Maintenance:</t>
  </si>
  <si>
    <t>Gate Transmitters</t>
  </si>
  <si>
    <t>REVENUES</t>
  </si>
  <si>
    <t>EXPENDITURES</t>
  </si>
  <si>
    <t xml:space="preserve">Legal Fees  </t>
  </si>
  <si>
    <t xml:space="preserve">     Gate, Locks &amp; Entrance Light Maintenance</t>
  </si>
  <si>
    <t>Road Maintenance Total</t>
  </si>
  <si>
    <t xml:space="preserve">     Gate Transmitters</t>
  </si>
  <si>
    <t>Lot Transfer Fees</t>
  </si>
  <si>
    <t>Bridge Inspection</t>
  </si>
  <si>
    <t xml:space="preserve">     Fencing</t>
  </si>
  <si>
    <t>Actual</t>
  </si>
  <si>
    <t>Bridge Repair</t>
  </si>
  <si>
    <t xml:space="preserve">  </t>
  </si>
  <si>
    <t>Interest - Bank Account Earnings (checking )</t>
  </si>
  <si>
    <t>Gross Annual Assessment Income - 84 Lots - $70/Month</t>
  </si>
  <si>
    <t>Other Income</t>
  </si>
  <si>
    <t>Mosquito Control Pellets</t>
  </si>
  <si>
    <t>Mosquito Pellets</t>
  </si>
  <si>
    <t>Reserve total</t>
  </si>
  <si>
    <t xml:space="preserve">Assessments paid beyond FY </t>
  </si>
  <si>
    <r>
      <t xml:space="preserve">     </t>
    </r>
    <r>
      <rPr>
        <sz val="13"/>
        <rFont val="Times New Roman"/>
        <family val="1"/>
      </rPr>
      <t>Electricity for Entrance Gate &amp; Light</t>
    </r>
  </si>
  <si>
    <t>Reserve Fund (42 month CD issued 8/2/21, matures 2/2/25)</t>
  </si>
  <si>
    <t>Ending Balance -- Trash Account</t>
  </si>
  <si>
    <t>TOTAL REVENUES (not including trash -- see below)</t>
  </si>
  <si>
    <r>
      <t>Administration Costs (</t>
    </r>
    <r>
      <rPr>
        <sz val="13"/>
        <rFont val="Times New Roman"/>
        <family val="1"/>
      </rPr>
      <t>Bank Fees, Copying, Postage, Zoom</t>
    </r>
  </si>
  <si>
    <t xml:space="preserve">     Road Signs</t>
  </si>
  <si>
    <t xml:space="preserve">     Spring Road Maintenance</t>
  </si>
  <si>
    <t xml:space="preserve">              Binder</t>
  </si>
  <si>
    <t xml:space="preserve">              Gravel</t>
  </si>
  <si>
    <r>
      <t xml:space="preserve">              </t>
    </r>
    <r>
      <rPr>
        <sz val="13"/>
        <rFont val="Times New Roman"/>
        <family val="1"/>
      </rPr>
      <t>Preparation</t>
    </r>
  </si>
  <si>
    <t xml:space="preserve">              Misc.</t>
  </si>
  <si>
    <t>TRASH ACCOUNT</t>
  </si>
  <si>
    <t xml:space="preserve">    DEER VALLEY ESTATES PROPERTY OWNERS' ASSOCIATION</t>
  </si>
  <si>
    <t>Trash Dumpster Rent / Disposal - WM</t>
  </si>
  <si>
    <t xml:space="preserve">                     FINANCIAL STATEMENT</t>
  </si>
  <si>
    <t>NET GAIN (LOSS) [Revenues - Expenditures]</t>
  </si>
  <si>
    <t>Reserve Fund</t>
  </si>
  <si>
    <t xml:space="preserve">     TOTAL EXPENDITURES (not incl. trash -- see below)</t>
  </si>
  <si>
    <t xml:space="preserve">        Snow Removal</t>
  </si>
  <si>
    <t xml:space="preserve">        Weed Control - Spraying Easement</t>
  </si>
  <si>
    <t>SAVINGS ACCOUNT</t>
  </si>
  <si>
    <t>Mailbox Project</t>
  </si>
  <si>
    <t xml:space="preserve">     Concrete</t>
  </si>
  <si>
    <t xml:space="preserve">     Other Materials</t>
  </si>
  <si>
    <t>Total Remaining in Savings Account</t>
  </si>
  <si>
    <t>RESERVE FUND</t>
  </si>
  <si>
    <r>
      <t xml:space="preserve">    </t>
    </r>
    <r>
      <rPr>
        <sz val="13"/>
        <rFont val="Times New Roman"/>
        <family val="1"/>
      </rPr>
      <t xml:space="preserve"> P.O. Box, State Corp. Fee, Supplies)</t>
    </r>
  </si>
  <si>
    <t xml:space="preserve">     Equipment Pad Maintenance</t>
  </si>
  <si>
    <t>Ending Balance -- General Assessment Account</t>
  </si>
  <si>
    <t>2023-2024</t>
  </si>
  <si>
    <t>Discount for annual pre-pays (estimate 75 lot owners)</t>
  </si>
  <si>
    <t>General Assessments income</t>
  </si>
  <si>
    <t>Notes</t>
  </si>
  <si>
    <t>Amount in check book</t>
  </si>
  <si>
    <t>Reserve Fund (27 month CD issued 11/2/23, matures 2/2/26)</t>
  </si>
  <si>
    <t>Reserve Fund (42 month CD issued 11/7/23, matures 5/7/27)</t>
  </si>
  <si>
    <t>Trash Carryover as of 10/1/23</t>
  </si>
  <si>
    <t>Cash Balance as of 10/1/23 (carryover)</t>
  </si>
  <si>
    <t>ENDING CASH BALANCE FY 9/30/24 --                 General Assessment Account + Trash Account</t>
  </si>
  <si>
    <r>
      <t xml:space="preserve">      </t>
    </r>
    <r>
      <rPr>
        <sz val="13"/>
        <rFont val="Times New Roman"/>
        <family val="1"/>
      </rPr>
      <t xml:space="preserve"> Culverts</t>
    </r>
  </si>
  <si>
    <t>Trash Revenue - $15.00/Month (58 Residents)</t>
  </si>
  <si>
    <t xml:space="preserve">        Transfer to Savings</t>
  </si>
  <si>
    <t>Beginning Balance - 6/26/2024</t>
  </si>
  <si>
    <t>Road Fund - transfer unused budget amount in - 6/27/24</t>
  </si>
  <si>
    <t>Interest - June 30, 2024 - present</t>
  </si>
  <si>
    <t>Transfer FY 24 Reserve Fund In -- 6/27/2024</t>
  </si>
  <si>
    <t>Reserve fund FY 24 -- transfer to savings account</t>
  </si>
  <si>
    <t>lots 32, 46, 62, 26, 54</t>
  </si>
  <si>
    <t xml:space="preserve">     Moving, Setting, Painting Storage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</si>
</sst>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9" x14ac:knownFonts="1">
    <font>
      <sz val="12"/>
      <name val="Helv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 val="double"/>
      <sz val="13"/>
      <name val="Times New Roman"/>
      <family val="1"/>
    </font>
    <font>
      <b/>
      <u val="doubleAccounting"/>
      <sz val="13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7" fontId="3" fillId="0" borderId="1" xfId="0" applyNumberFormat="1" applyFont="1" applyBorder="1"/>
    <xf numFmtId="37" fontId="4" fillId="2" borderId="1" xfId="0" applyNumberFormat="1" applyFont="1" applyFill="1" applyBorder="1"/>
    <xf numFmtId="44" fontId="4" fillId="0" borderId="0" xfId="0" applyNumberFormat="1" applyFont="1" applyAlignment="1">
      <alignment wrapText="1"/>
    </xf>
    <xf numFmtId="37" fontId="4" fillId="0" borderId="1" xfId="1" applyNumberFormat="1" applyFont="1" applyBorder="1" applyProtection="1"/>
    <xf numFmtId="37" fontId="4" fillId="2" borderId="1" xfId="1" applyNumberFormat="1" applyFont="1" applyFill="1" applyBorder="1" applyProtection="1"/>
    <xf numFmtId="44" fontId="3" fillId="0" borderId="1" xfId="1" applyFont="1" applyBorder="1" applyProtection="1"/>
    <xf numFmtId="37" fontId="4" fillId="0" borderId="1" xfId="0" applyNumberFormat="1" applyFont="1" applyBorder="1"/>
    <xf numFmtId="37" fontId="4" fillId="0" borderId="5" xfId="0" applyNumberFormat="1" applyFont="1" applyBorder="1"/>
    <xf numFmtId="164" fontId="7" fillId="0" borderId="0" xfId="1" applyNumberFormat="1" applyFont="1" applyBorder="1" applyProtection="1"/>
    <xf numFmtId="37" fontId="4" fillId="0" borderId="0" xfId="0" applyNumberFormat="1" applyFont="1"/>
    <xf numFmtId="39" fontId="3" fillId="0" borderId="15" xfId="0" applyNumberFormat="1" applyFont="1" applyBorder="1"/>
    <xf numFmtId="0" fontId="3" fillId="0" borderId="15" xfId="0" applyFont="1" applyBorder="1"/>
    <xf numFmtId="37" fontId="4" fillId="0" borderId="12" xfId="0" applyNumberFormat="1" applyFont="1" applyBorder="1"/>
    <xf numFmtId="37" fontId="4" fillId="0" borderId="16" xfId="0" applyNumberFormat="1" applyFont="1" applyBorder="1"/>
    <xf numFmtId="0" fontId="3" fillId="0" borderId="3" xfId="0" applyFont="1" applyBorder="1"/>
    <xf numFmtId="0" fontId="3" fillId="0" borderId="20" xfId="0" applyFont="1" applyBorder="1"/>
    <xf numFmtId="0" fontId="3" fillId="0" borderId="2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3" fillId="0" borderId="15" xfId="0" applyFont="1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3" fillId="0" borderId="11" xfId="0" applyFont="1" applyBorder="1"/>
    <xf numFmtId="0" fontId="4" fillId="0" borderId="0" xfId="0" applyFont="1" applyAlignment="1">
      <alignment horizontal="left" vertical="center" wrapText="1"/>
    </xf>
    <xf numFmtId="42" fontId="3" fillId="0" borderId="2" xfId="1" applyNumberFormat="1" applyFont="1" applyBorder="1" applyProtection="1"/>
    <xf numFmtId="42" fontId="3" fillId="0" borderId="1" xfId="0" applyNumberFormat="1" applyFont="1" applyBorder="1"/>
    <xf numFmtId="42" fontId="3" fillId="0" borderId="1" xfId="1" applyNumberFormat="1" applyFont="1" applyBorder="1" applyProtection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5" fontId="6" fillId="0" borderId="5" xfId="1" applyNumberFormat="1" applyFont="1" applyBorder="1" applyProtection="1"/>
    <xf numFmtId="5" fontId="6" fillId="0" borderId="16" xfId="1" applyNumberFormat="1" applyFont="1" applyBorder="1" applyProtection="1"/>
    <xf numFmtId="0" fontId="3" fillId="0" borderId="5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4" fillId="0" borderId="15" xfId="0" applyFont="1" applyBorder="1" applyAlignment="1">
      <alignment horizontal="left" inden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30" xfId="1" applyFont="1" applyBorder="1" applyAlignment="1">
      <alignment horizontal="right"/>
    </xf>
    <xf numFmtId="44" fontId="3" fillId="0" borderId="13" xfId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left"/>
    </xf>
    <xf numFmtId="164" fontId="3" fillId="0" borderId="4" xfId="1" applyNumberFormat="1" applyFont="1" applyFill="1" applyBorder="1" applyProtection="1"/>
    <xf numFmtId="37" fontId="4" fillId="3" borderId="2" xfId="0" applyNumberFormat="1" applyFont="1" applyFill="1" applyBorder="1"/>
    <xf numFmtId="42" fontId="3" fillId="0" borderId="6" xfId="0" applyNumberFormat="1" applyFont="1" applyBorder="1"/>
    <xf numFmtId="42" fontId="3" fillId="0" borderId="3" xfId="1" applyNumberFormat="1" applyFont="1" applyBorder="1" applyProtection="1"/>
    <xf numFmtId="164" fontId="3" fillId="2" borderId="1" xfId="1" applyNumberFormat="1" applyFont="1" applyFill="1" applyBorder="1" applyProtection="1"/>
    <xf numFmtId="0" fontId="3" fillId="0" borderId="28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4" fontId="3" fillId="0" borderId="5" xfId="1" applyNumberFormat="1" applyFont="1" applyBorder="1" applyProtection="1"/>
    <xf numFmtId="14" fontId="3" fillId="0" borderId="16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39" fontId="3" fillId="0" borderId="31" xfId="0" applyNumberFormat="1" applyFont="1" applyBorder="1"/>
    <xf numFmtId="39" fontId="3" fillId="0" borderId="17" xfId="0" applyNumberFormat="1" applyFont="1" applyBorder="1"/>
    <xf numFmtId="39" fontId="3" fillId="0" borderId="17" xfId="1" applyNumberFormat="1" applyFont="1" applyBorder="1" applyProtection="1"/>
    <xf numFmtId="39" fontId="3" fillId="0" borderId="17" xfId="1" applyNumberFormat="1" applyFont="1" applyFill="1" applyBorder="1" applyProtection="1"/>
    <xf numFmtId="39" fontId="3" fillId="0" borderId="19" xfId="0" applyNumberFormat="1" applyFont="1" applyBorder="1"/>
    <xf numFmtId="39" fontId="3" fillId="0" borderId="19" xfId="1" applyNumberFormat="1" applyFont="1" applyFill="1" applyBorder="1" applyProtection="1"/>
    <xf numFmtId="39" fontId="3" fillId="0" borderId="26" xfId="1" applyNumberFormat="1" applyFont="1" applyBorder="1" applyProtection="1"/>
    <xf numFmtId="39" fontId="3" fillId="0" borderId="8" xfId="1" applyNumberFormat="1" applyFont="1" applyBorder="1" applyProtection="1"/>
    <xf numFmtId="39" fontId="4" fillId="0" borderId="26" xfId="0" applyNumberFormat="1" applyFont="1" applyBorder="1"/>
    <xf numFmtId="39" fontId="4" fillId="0" borderId="21" xfId="0" applyNumberFormat="1" applyFont="1" applyBorder="1"/>
    <xf numFmtId="39" fontId="4" fillId="0" borderId="17" xfId="0" applyNumberFormat="1" applyFont="1" applyBorder="1"/>
    <xf numFmtId="39" fontId="4" fillId="0" borderId="17" xfId="1" applyNumberFormat="1" applyFont="1" applyFill="1" applyBorder="1" applyProtection="1"/>
    <xf numFmtId="39" fontId="3" fillId="2" borderId="17" xfId="1" applyNumberFormat="1" applyFont="1" applyFill="1" applyBorder="1" applyProtection="1"/>
    <xf numFmtId="39" fontId="4" fillId="0" borderId="17" xfId="1" applyNumberFormat="1" applyFont="1" applyBorder="1" applyProtection="1"/>
    <xf numFmtId="39" fontId="6" fillId="0" borderId="26" xfId="1" applyNumberFormat="1" applyFont="1" applyBorder="1" applyProtection="1"/>
    <xf numFmtId="39" fontId="4" fillId="0" borderId="12" xfId="0" applyNumberFormat="1" applyFont="1" applyBorder="1"/>
    <xf numFmtId="39" fontId="3" fillId="0" borderId="25" xfId="1" applyNumberFormat="1" applyFont="1" applyFill="1" applyBorder="1" applyProtection="1"/>
    <xf numFmtId="39" fontId="4" fillId="2" borderId="17" xfId="0" applyNumberFormat="1" applyFont="1" applyFill="1" applyBorder="1"/>
    <xf numFmtId="39" fontId="4" fillId="0" borderId="0" xfId="0" applyNumberFormat="1" applyFont="1"/>
    <xf numFmtId="39" fontId="7" fillId="0" borderId="0" xfId="1" applyNumberFormat="1" applyFont="1" applyBorder="1" applyProtection="1"/>
    <xf numFmtId="0" fontId="3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39" fontId="3" fillId="0" borderId="8" xfId="0" applyNumberFormat="1" applyFont="1" applyBorder="1" applyAlignment="1">
      <alignment horizontal="right"/>
    </xf>
    <xf numFmtId="0" fontId="3" fillId="0" borderId="24" xfId="0" applyFont="1" applyBorder="1"/>
    <xf numFmtId="37" fontId="3" fillId="2" borderId="1" xfId="0" applyNumberFormat="1" applyFont="1" applyFill="1" applyBorder="1"/>
    <xf numFmtId="2" fontId="4" fillId="0" borderId="0" xfId="0" applyNumberFormat="1" applyFont="1"/>
    <xf numFmtId="165" fontId="8" fillId="0" borderId="0" xfId="0" applyNumberFormat="1" applyFont="1" applyAlignment="1">
      <alignment wrapText="1"/>
    </xf>
    <xf numFmtId="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6" fontId="3" fillId="0" borderId="0" xfId="0" applyNumberFormat="1" applyFont="1"/>
    <xf numFmtId="4" fontId="3" fillId="0" borderId="0" xfId="0" applyNumberFormat="1" applyFont="1"/>
    <xf numFmtId="0" fontId="3" fillId="0" borderId="27" xfId="0" applyFont="1" applyBorder="1"/>
    <xf numFmtId="39" fontId="3" fillId="0" borderId="34" xfId="0" applyNumberFormat="1" applyFont="1" applyBorder="1"/>
    <xf numFmtId="4" fontId="4" fillId="0" borderId="0" xfId="0" applyNumberFormat="1" applyFont="1" applyAlignment="1">
      <alignment wrapText="1"/>
    </xf>
    <xf numFmtId="0" fontId="3" fillId="0" borderId="35" xfId="0" applyFont="1" applyBorder="1"/>
    <xf numFmtId="39" fontId="3" fillId="0" borderId="33" xfId="0" applyNumberFormat="1" applyFont="1" applyBorder="1"/>
    <xf numFmtId="0" fontId="3" fillId="0" borderId="11" xfId="0" applyFont="1" applyBorder="1" applyAlignment="1">
      <alignment horizontal="center" wrapText="1"/>
    </xf>
    <xf numFmtId="164" fontId="7" fillId="0" borderId="30" xfId="1" applyNumberFormat="1" applyFont="1" applyBorder="1" applyProtection="1"/>
    <xf numFmtId="39" fontId="3" fillId="0" borderId="36" xfId="1" applyNumberFormat="1" applyFont="1" applyBorder="1" applyProtection="1"/>
    <xf numFmtId="39" fontId="3" fillId="2" borderId="1" xfId="0" applyNumberFormat="1" applyFont="1" applyFill="1" applyBorder="1"/>
    <xf numFmtId="39" fontId="2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4" fillId="0" borderId="0" xfId="0" applyNumberFormat="1" applyFont="1" applyAlignment="1">
      <alignment wrapText="1"/>
    </xf>
    <xf numFmtId="7" fontId="6" fillId="0" borderId="13" xfId="1" applyNumberFormat="1" applyFont="1" applyBorder="1" applyAlignment="1" applyProtection="1"/>
    <xf numFmtId="7" fontId="3" fillId="0" borderId="8" xfId="0" applyNumberFormat="1" applyFont="1" applyBorder="1"/>
    <xf numFmtId="7" fontId="3" fillId="0" borderId="18" xfId="0" applyNumberFormat="1" applyFont="1" applyBorder="1"/>
    <xf numFmtId="7" fontId="6" fillId="0" borderId="10" xfId="1" applyNumberFormat="1" applyFont="1" applyBorder="1" applyProtection="1"/>
    <xf numFmtId="17" fontId="4" fillId="0" borderId="0" xfId="0" applyNumberFormat="1" applyFont="1" applyAlignment="1">
      <alignment horizontal="left"/>
    </xf>
    <xf numFmtId="0" fontId="3" fillId="0" borderId="5" xfId="0" applyFont="1" applyBorder="1"/>
    <xf numFmtId="0" fontId="3" fillId="0" borderId="4" xfId="0" applyFont="1" applyBorder="1"/>
    <xf numFmtId="0" fontId="4" fillId="0" borderId="37" xfId="0" applyFont="1" applyBorder="1"/>
    <xf numFmtId="0" fontId="3" fillId="0" borderId="30" xfId="0" applyFont="1" applyBorder="1"/>
    <xf numFmtId="7" fontId="3" fillId="0" borderId="13" xfId="0" applyNumberFormat="1" applyFont="1" applyBorder="1"/>
    <xf numFmtId="0" fontId="3" fillId="0" borderId="38" xfId="0" applyFont="1" applyBorder="1"/>
    <xf numFmtId="7" fontId="3" fillId="0" borderId="26" xfId="0" applyNumberFormat="1" applyFont="1" applyBorder="1"/>
    <xf numFmtId="0" fontId="3" fillId="0" borderId="39" xfId="0" applyFont="1" applyBorder="1"/>
    <xf numFmtId="7" fontId="3" fillId="0" borderId="25" xfId="0" applyNumberFormat="1" applyFont="1" applyBorder="1"/>
    <xf numFmtId="0" fontId="3" fillId="0" borderId="3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87"/>
  <sheetViews>
    <sheetView showGridLines="0" tabSelected="1" zoomScale="82" zoomScaleNormal="82" zoomScalePageLayoutView="75" workbookViewId="0">
      <selection activeCell="D60" sqref="D60"/>
    </sheetView>
  </sheetViews>
  <sheetFormatPr defaultColWidth="9.77734375" defaultRowHeight="15.75" x14ac:dyDescent="0.25"/>
  <cols>
    <col min="1" max="1" width="49.44140625" style="1" customWidth="1"/>
    <col min="2" max="2" width="12.109375" style="1" customWidth="1"/>
    <col min="3" max="3" width="11.77734375" style="6" customWidth="1"/>
    <col min="4" max="4" width="18.77734375" style="4" customWidth="1"/>
    <col min="5" max="16384" width="9.77734375" style="1"/>
  </cols>
  <sheetData>
    <row r="1" spans="1:6" x14ac:dyDescent="0.25">
      <c r="A1" s="133" t="s">
        <v>40</v>
      </c>
      <c r="B1" s="134"/>
      <c r="C1" s="135"/>
    </row>
    <row r="2" spans="1:6" ht="16.5" thickBot="1" x14ac:dyDescent="0.3">
      <c r="A2" s="136"/>
      <c r="B2" s="137"/>
      <c r="C2" s="138"/>
    </row>
    <row r="3" spans="1:6" ht="24.95" customHeight="1" thickBot="1" x14ac:dyDescent="0.3">
      <c r="A3" s="57" t="s">
        <v>42</v>
      </c>
      <c r="B3" s="58" t="s">
        <v>57</v>
      </c>
      <c r="C3" s="59" t="s">
        <v>57</v>
      </c>
      <c r="D3" s="8"/>
    </row>
    <row r="4" spans="1:6" ht="30" customHeight="1" thickBot="1" x14ac:dyDescent="0.3">
      <c r="A4" s="47" t="s">
        <v>65</v>
      </c>
      <c r="B4" s="48"/>
      <c r="C4" s="49">
        <v>1529.49</v>
      </c>
      <c r="D4" s="34"/>
    </row>
    <row r="5" spans="1:6" s="2" customFormat="1" ht="16.5" x14ac:dyDescent="0.25">
      <c r="A5" s="29"/>
      <c r="B5" s="42" t="s">
        <v>5</v>
      </c>
      <c r="C5" s="43" t="s">
        <v>18</v>
      </c>
      <c r="D5" s="8" t="s">
        <v>60</v>
      </c>
    </row>
    <row r="6" spans="1:6" s="2" customFormat="1" ht="17.25" thickBot="1" x14ac:dyDescent="0.3">
      <c r="A6" s="64" t="s">
        <v>9</v>
      </c>
      <c r="B6" s="61">
        <v>45565</v>
      </c>
      <c r="C6" s="62">
        <v>45565</v>
      </c>
      <c r="D6" s="10"/>
    </row>
    <row r="7" spans="1:6" ht="27" customHeight="1" x14ac:dyDescent="0.25">
      <c r="A7" s="23" t="s">
        <v>22</v>
      </c>
      <c r="B7" s="35">
        <f>(70*12*84)</f>
        <v>70560</v>
      </c>
      <c r="C7" s="108">
        <v>70560</v>
      </c>
      <c r="D7" s="8"/>
      <c r="F7" s="5"/>
    </row>
    <row r="8" spans="1:6" ht="21" customHeight="1" x14ac:dyDescent="0.25">
      <c r="A8" s="23" t="s">
        <v>58</v>
      </c>
      <c r="B8" s="37">
        <f>+(75*-30)</f>
        <v>-2250</v>
      </c>
      <c r="C8" s="70">
        <f>-(2160)</f>
        <v>-2160</v>
      </c>
      <c r="D8" s="8"/>
    </row>
    <row r="9" spans="1:6" ht="18" customHeight="1" x14ac:dyDescent="0.25">
      <c r="A9" s="23" t="s">
        <v>59</v>
      </c>
      <c r="B9" s="37">
        <f>SUM(B7:B8)</f>
        <v>68310</v>
      </c>
      <c r="C9" s="71">
        <f>68490-70</f>
        <v>68420</v>
      </c>
      <c r="D9" s="103"/>
    </row>
    <row r="10" spans="1:6" ht="16.5" x14ac:dyDescent="0.25">
      <c r="A10" s="23" t="s">
        <v>27</v>
      </c>
      <c r="B10" s="36">
        <f>0</f>
        <v>0</v>
      </c>
      <c r="C10" s="71">
        <f>10+145</f>
        <v>155</v>
      </c>
      <c r="D10" s="8"/>
    </row>
    <row r="11" spans="1:6" ht="16.5" x14ac:dyDescent="0.25">
      <c r="A11" s="22" t="s">
        <v>8</v>
      </c>
      <c r="B11" s="36">
        <v>300</v>
      </c>
      <c r="C11" s="72">
        <v>33.93</v>
      </c>
      <c r="D11" s="8"/>
    </row>
    <row r="12" spans="1:6" ht="16.5" x14ac:dyDescent="0.25">
      <c r="A12" s="23" t="s">
        <v>21</v>
      </c>
      <c r="B12" s="36">
        <v>30</v>
      </c>
      <c r="C12" s="72">
        <f>0.28+0.61+0.59+0.61+0.61+0.56+0.57+0.55+0.41+0.23+0.07+0.06</f>
        <v>5.15</v>
      </c>
      <c r="D12" s="8"/>
    </row>
    <row r="13" spans="1:6" ht="16.5" x14ac:dyDescent="0.25">
      <c r="A13" s="22" t="s">
        <v>15</v>
      </c>
      <c r="B13" s="36">
        <v>100</v>
      </c>
      <c r="C13" s="72">
        <v>250</v>
      </c>
      <c r="D13" s="8" t="s">
        <v>75</v>
      </c>
    </row>
    <row r="14" spans="1:6" ht="16.5" x14ac:dyDescent="0.25">
      <c r="A14" s="22" t="s">
        <v>24</v>
      </c>
      <c r="B14" s="36">
        <v>250</v>
      </c>
      <c r="C14" s="73">
        <f>15.62+31.24+15.62+31.24+46.86+46.86</f>
        <v>187.44</v>
      </c>
      <c r="D14" s="8"/>
    </row>
    <row r="15" spans="1:6" ht="16.5" x14ac:dyDescent="0.25">
      <c r="A15" s="22" t="s">
        <v>23</v>
      </c>
      <c r="B15" s="36">
        <v>36</v>
      </c>
      <c r="C15" s="71">
        <f>5+15+5+5+5+5+4.38+0.01+0.38+5+5+0.07+20</f>
        <v>74.84</v>
      </c>
      <c r="D15" s="8"/>
    </row>
    <row r="16" spans="1:6" ht="16.5" x14ac:dyDescent="0.25">
      <c r="A16" s="56" t="s">
        <v>31</v>
      </c>
      <c r="B16" s="54">
        <f>SUM(B7:B15)-B9</f>
        <v>69026</v>
      </c>
      <c r="C16" s="75">
        <f>SUM(C7:C15)-C9</f>
        <v>69106.359999999986</v>
      </c>
      <c r="D16" s="8"/>
    </row>
    <row r="17" spans="1:5" ht="16.5" x14ac:dyDescent="0.25">
      <c r="A17" s="30"/>
      <c r="B17" s="19"/>
      <c r="C17" s="76"/>
      <c r="D17" s="8"/>
    </row>
    <row r="18" spans="1:5" ht="17.25" thickBot="1" x14ac:dyDescent="0.3">
      <c r="A18" s="65" t="s">
        <v>10</v>
      </c>
      <c r="B18" s="25"/>
      <c r="C18" s="77"/>
      <c r="D18" s="8"/>
    </row>
    <row r="19" spans="1:5" ht="16.5" x14ac:dyDescent="0.25">
      <c r="A19" s="23" t="s">
        <v>32</v>
      </c>
      <c r="B19" s="12"/>
      <c r="C19" s="69"/>
      <c r="D19" s="8"/>
    </row>
    <row r="20" spans="1:5" ht="16.5" x14ac:dyDescent="0.25">
      <c r="A20" s="23" t="s">
        <v>54</v>
      </c>
      <c r="B20" s="37">
        <v>500</v>
      </c>
      <c r="C20" s="69">
        <f>15+43+10+167.74+6.03+8.73</f>
        <v>250.5</v>
      </c>
      <c r="D20" s="8"/>
    </row>
    <row r="21" spans="1:5" ht="16.5" x14ac:dyDescent="0.25">
      <c r="A21" s="23" t="s">
        <v>2</v>
      </c>
      <c r="B21" s="36">
        <v>100</v>
      </c>
      <c r="C21" s="69">
        <v>94.69</v>
      </c>
      <c r="D21" s="8"/>
    </row>
    <row r="22" spans="1:5" ht="16.5" x14ac:dyDescent="0.25">
      <c r="A22" s="23" t="s">
        <v>16</v>
      </c>
      <c r="B22" s="36">
        <v>0</v>
      </c>
      <c r="C22" s="69">
        <v>0</v>
      </c>
      <c r="D22" s="8"/>
    </row>
    <row r="23" spans="1:5" ht="16.5" x14ac:dyDescent="0.25">
      <c r="A23" s="23" t="s">
        <v>19</v>
      </c>
      <c r="B23" s="36">
        <v>0</v>
      </c>
      <c r="C23" s="69">
        <v>0</v>
      </c>
      <c r="D23" s="8"/>
    </row>
    <row r="24" spans="1:5" ht="16.5" x14ac:dyDescent="0.25">
      <c r="A24" s="23" t="s">
        <v>1</v>
      </c>
      <c r="B24" s="36">
        <v>150</v>
      </c>
      <c r="C24" s="69">
        <v>11</v>
      </c>
      <c r="D24" s="8"/>
    </row>
    <row r="25" spans="1:5" ht="15" customHeight="1" x14ac:dyDescent="0.25">
      <c r="A25" s="23" t="s">
        <v>11</v>
      </c>
      <c r="B25" s="36">
        <v>2000</v>
      </c>
      <c r="C25" s="69">
        <v>402.5</v>
      </c>
      <c r="D25" s="8"/>
    </row>
    <row r="26" spans="1:5" ht="16.5" x14ac:dyDescent="0.25">
      <c r="A26" s="23" t="s">
        <v>4</v>
      </c>
      <c r="B26" s="37">
        <v>1350</v>
      </c>
      <c r="C26" s="69">
        <v>1352</v>
      </c>
      <c r="D26" s="8"/>
      <c r="E26" s="4"/>
    </row>
    <row r="27" spans="1:5" ht="16.5" x14ac:dyDescent="0.25">
      <c r="A27" s="23" t="s">
        <v>49</v>
      </c>
      <c r="B27" s="37">
        <v>0</v>
      </c>
      <c r="C27" s="69">
        <f>+C28+C29</f>
        <v>275.95</v>
      </c>
      <c r="D27" s="8"/>
      <c r="E27" s="4"/>
    </row>
    <row r="28" spans="1:5" ht="16.5" x14ac:dyDescent="0.25">
      <c r="A28" s="30" t="s">
        <v>50</v>
      </c>
      <c r="B28" s="37">
        <v>0</v>
      </c>
      <c r="C28" s="78">
        <v>75.569999999999993</v>
      </c>
      <c r="D28" s="8"/>
      <c r="E28" s="4"/>
    </row>
    <row r="29" spans="1:5" ht="16.5" x14ac:dyDescent="0.25">
      <c r="A29" s="30" t="s">
        <v>51</v>
      </c>
      <c r="B29" s="37">
        <v>0</v>
      </c>
      <c r="C29" s="78">
        <v>200.38</v>
      </c>
      <c r="D29" s="8"/>
      <c r="E29" s="4"/>
    </row>
    <row r="30" spans="1:5" ht="16.5" x14ac:dyDescent="0.25">
      <c r="A30" s="23" t="s">
        <v>25</v>
      </c>
      <c r="B30" s="37">
        <v>0</v>
      </c>
      <c r="C30" s="69">
        <v>0</v>
      </c>
      <c r="D30" s="8"/>
      <c r="E30" s="4"/>
    </row>
    <row r="31" spans="1:5" ht="16.5" x14ac:dyDescent="0.25">
      <c r="A31" s="23" t="s">
        <v>44</v>
      </c>
      <c r="B31" s="55">
        <v>2049</v>
      </c>
      <c r="C31" s="80">
        <v>2049</v>
      </c>
      <c r="D31" s="8"/>
    </row>
    <row r="32" spans="1:5" ht="16.5" x14ac:dyDescent="0.25">
      <c r="A32" s="23" t="s">
        <v>7</v>
      </c>
      <c r="B32" s="13"/>
      <c r="C32" s="69"/>
      <c r="D32" s="8"/>
    </row>
    <row r="33" spans="1:8" ht="16.5" x14ac:dyDescent="0.25">
      <c r="A33" s="23" t="s">
        <v>67</v>
      </c>
      <c r="B33" s="13">
        <v>0</v>
      </c>
      <c r="C33" s="78">
        <v>210.3</v>
      </c>
      <c r="D33" s="8"/>
    </row>
    <row r="34" spans="1:8" ht="16.5" x14ac:dyDescent="0.25">
      <c r="A34" s="45" t="s">
        <v>33</v>
      </c>
      <c r="B34" s="13">
        <v>0</v>
      </c>
      <c r="C34" s="78">
        <f>10.02+2.87+314.87</f>
        <v>327.76</v>
      </c>
      <c r="D34" s="8"/>
    </row>
    <row r="35" spans="1:8" ht="16.5" x14ac:dyDescent="0.25">
      <c r="A35" s="45" t="s">
        <v>55</v>
      </c>
      <c r="B35" s="13">
        <v>0</v>
      </c>
      <c r="C35" s="78">
        <v>0</v>
      </c>
      <c r="D35" s="8"/>
    </row>
    <row r="36" spans="1:8" ht="16.5" x14ac:dyDescent="0.25">
      <c r="A36" s="31" t="s">
        <v>34</v>
      </c>
      <c r="B36" s="93">
        <f>+B37+B38+B39</f>
        <v>46927</v>
      </c>
      <c r="C36" s="109">
        <f>+C37+C38+C39+C40</f>
        <v>33546.959999999999</v>
      </c>
      <c r="D36" s="8"/>
    </row>
    <row r="37" spans="1:8" ht="16.5" x14ac:dyDescent="0.25">
      <c r="A37" s="30" t="s">
        <v>35</v>
      </c>
      <c r="B37" s="13">
        <v>17363</v>
      </c>
      <c r="C37" s="78">
        <v>12778.2</v>
      </c>
      <c r="D37" s="14"/>
      <c r="H37" s="3"/>
    </row>
    <row r="38" spans="1:8" ht="16.5" x14ac:dyDescent="0.25">
      <c r="A38" s="30" t="s">
        <v>36</v>
      </c>
      <c r="B38" s="13">
        <v>20648</v>
      </c>
      <c r="C38" s="78">
        <v>0</v>
      </c>
      <c r="D38" s="8"/>
    </row>
    <row r="39" spans="1:8" ht="16.5" x14ac:dyDescent="0.25">
      <c r="A39" s="23" t="s">
        <v>37</v>
      </c>
      <c r="B39" s="13">
        <v>8916</v>
      </c>
      <c r="C39" s="78">
        <v>13709.5</v>
      </c>
      <c r="D39" s="8" t="s">
        <v>3</v>
      </c>
    </row>
    <row r="40" spans="1:8" ht="16.5" x14ac:dyDescent="0.25">
      <c r="A40" s="30" t="s">
        <v>38</v>
      </c>
      <c r="B40" s="15">
        <v>0</v>
      </c>
      <c r="C40" s="78">
        <f>558.12+6371.6+77.64+38.82+13.08</f>
        <v>7059.26</v>
      </c>
      <c r="D40" s="8" t="s">
        <v>3</v>
      </c>
    </row>
    <row r="41" spans="1:8" ht="16.5" x14ac:dyDescent="0.25">
      <c r="A41" s="30" t="s">
        <v>46</v>
      </c>
      <c r="B41" s="16">
        <v>15000</v>
      </c>
      <c r="C41" s="78">
        <f>1350+2025+1695</f>
        <v>5070</v>
      </c>
      <c r="D41" s="8"/>
    </row>
    <row r="42" spans="1:8" ht="16.5" x14ac:dyDescent="0.25">
      <c r="A42" s="30" t="s">
        <v>47</v>
      </c>
      <c r="B42" s="16">
        <v>300</v>
      </c>
      <c r="C42" s="79">
        <f>22.65+249.01</f>
        <v>271.65999999999997</v>
      </c>
      <c r="D42" s="8"/>
    </row>
    <row r="43" spans="1:8" ht="16.5" x14ac:dyDescent="0.25">
      <c r="A43" s="30" t="s">
        <v>69</v>
      </c>
      <c r="B43" s="16"/>
      <c r="C43" s="79">
        <v>23000</v>
      </c>
      <c r="D43" s="8"/>
    </row>
    <row r="44" spans="1:8" ht="16.5" x14ac:dyDescent="0.25">
      <c r="A44" s="23" t="s">
        <v>13</v>
      </c>
      <c r="B44" s="55">
        <f>SUM(B37:B42)</f>
        <v>62227</v>
      </c>
      <c r="C44" s="80">
        <f>SUM(C33:C43)-C36</f>
        <v>62426.68</v>
      </c>
      <c r="D44" s="8"/>
    </row>
    <row r="45" spans="1:8" ht="16.5" x14ac:dyDescent="0.25">
      <c r="A45" s="23" t="s">
        <v>0</v>
      </c>
      <c r="B45" s="17"/>
      <c r="C45" s="70"/>
      <c r="D45" s="8"/>
    </row>
    <row r="46" spans="1:8" ht="16.5" x14ac:dyDescent="0.25">
      <c r="A46" s="23" t="s">
        <v>28</v>
      </c>
      <c r="B46" s="13">
        <v>350</v>
      </c>
      <c r="C46" s="79">
        <f>24.47+24.74+25.17+25.3+26.77+27.17+26.21+25.75+25.4+25.53+25.62+25.75</f>
        <v>307.88</v>
      </c>
      <c r="D46" s="8"/>
    </row>
    <row r="47" spans="1:8" ht="16.5" x14ac:dyDescent="0.25">
      <c r="A47" s="30" t="s">
        <v>17</v>
      </c>
      <c r="B47" s="13">
        <v>200</v>
      </c>
      <c r="C47" s="81">
        <v>0</v>
      </c>
      <c r="D47" s="8"/>
    </row>
    <row r="48" spans="1:8" ht="16.5" x14ac:dyDescent="0.25">
      <c r="A48" s="30" t="s">
        <v>12</v>
      </c>
      <c r="B48" s="18">
        <v>100</v>
      </c>
      <c r="C48" s="81">
        <f>81.4+512.83</f>
        <v>594.23</v>
      </c>
      <c r="D48" s="8"/>
    </row>
    <row r="49" spans="1:7" ht="16.5" x14ac:dyDescent="0.25">
      <c r="A49" s="30" t="s">
        <v>14</v>
      </c>
      <c r="B49" s="18">
        <v>0</v>
      </c>
      <c r="C49" s="81">
        <v>0</v>
      </c>
      <c r="D49" s="8"/>
    </row>
    <row r="50" spans="1:7" ht="16.5" x14ac:dyDescent="0.25">
      <c r="A50" s="30" t="s">
        <v>76</v>
      </c>
      <c r="B50" s="18">
        <v>0</v>
      </c>
      <c r="C50" s="81">
        <f>429.5+289.83</f>
        <v>719.32999999999993</v>
      </c>
      <c r="D50" s="8"/>
    </row>
    <row r="51" spans="1:7" ht="16.5" x14ac:dyDescent="0.25">
      <c r="A51" s="23" t="s">
        <v>6</v>
      </c>
      <c r="B51" s="60">
        <f>SUM(B46:B49)</f>
        <v>650</v>
      </c>
      <c r="C51" s="74">
        <f>SUM(C46:C50)</f>
        <v>1621.44</v>
      </c>
      <c r="D51" s="8"/>
    </row>
    <row r="52" spans="1:7" ht="16.5" x14ac:dyDescent="0.25">
      <c r="A52" s="56" t="s">
        <v>45</v>
      </c>
      <c r="B52" s="60">
        <f>SUM(B20+B21+B22+B24+B25+B26+B30+B44+B51+B31)</f>
        <v>69026</v>
      </c>
      <c r="C52" s="74">
        <f>SUM(C20+C21+C22+C23+C24+C25+C26+C27+C30+C44+C31+C51)</f>
        <v>68483.760000000009</v>
      </c>
      <c r="D52" s="8"/>
    </row>
    <row r="53" spans="1:7" ht="16.5" x14ac:dyDescent="0.25">
      <c r="A53" s="30"/>
      <c r="B53" s="7"/>
      <c r="C53" s="78"/>
      <c r="D53" s="8" t="s">
        <v>3</v>
      </c>
    </row>
    <row r="54" spans="1:7" ht="16.5" x14ac:dyDescent="0.25">
      <c r="A54" s="44" t="s">
        <v>43</v>
      </c>
      <c r="B54" s="40">
        <f>+B16-B52</f>
        <v>0</v>
      </c>
      <c r="C54" s="82">
        <f>+C16-C52</f>
        <v>622.59999999997672</v>
      </c>
      <c r="D54" s="8" t="s">
        <v>20</v>
      </c>
    </row>
    <row r="55" spans="1:7" ht="30" customHeight="1" thickBot="1" x14ac:dyDescent="0.3">
      <c r="A55" s="63" t="s">
        <v>56</v>
      </c>
      <c r="B55" s="41"/>
      <c r="C55" s="117">
        <f>+C54+C4</f>
        <v>2152.0899999999765</v>
      </c>
      <c r="D55" s="8"/>
    </row>
    <row r="56" spans="1:7" ht="17.25" thickBot="1" x14ac:dyDescent="0.3">
      <c r="A56" s="39"/>
      <c r="B56" s="24"/>
      <c r="C56" s="83"/>
      <c r="D56" s="14"/>
    </row>
    <row r="57" spans="1:7" ht="20.100000000000001" customHeight="1" x14ac:dyDescent="0.25">
      <c r="A57" s="46" t="s">
        <v>39</v>
      </c>
      <c r="B57" s="18"/>
      <c r="C57" s="78"/>
      <c r="D57" s="14"/>
    </row>
    <row r="58" spans="1:7" ht="16.5" x14ac:dyDescent="0.25">
      <c r="A58" s="50" t="s">
        <v>64</v>
      </c>
      <c r="B58" s="51">
        <v>2674</v>
      </c>
      <c r="C58" s="84">
        <v>2674.12</v>
      </c>
      <c r="D58" s="9"/>
    </row>
    <row r="59" spans="1:7" ht="16.5" x14ac:dyDescent="0.25">
      <c r="A59" s="22" t="s">
        <v>68</v>
      </c>
      <c r="B59" s="52">
        <v>11160</v>
      </c>
      <c r="C59" s="79">
        <f>11340-15</f>
        <v>11325</v>
      </c>
      <c r="D59" s="8"/>
      <c r="E59" s="11"/>
      <c r="F59" s="11"/>
      <c r="G59" s="112"/>
    </row>
    <row r="60" spans="1:7" ht="16.5" x14ac:dyDescent="0.25">
      <c r="A60" s="23" t="s">
        <v>41</v>
      </c>
      <c r="B60" s="13">
        <v>10320</v>
      </c>
      <c r="C60" s="85">
        <f>800+800+800+800+880+880+880+880+880+880+880+880</f>
        <v>10240</v>
      </c>
      <c r="D60" s="8"/>
    </row>
    <row r="61" spans="1:7" ht="17.25" thickBot="1" x14ac:dyDescent="0.3">
      <c r="A61" s="32" t="s">
        <v>30</v>
      </c>
      <c r="B61" s="53">
        <f>+B58+B59-B60</f>
        <v>3514</v>
      </c>
      <c r="C61" s="116">
        <f>+C58+C59-C60</f>
        <v>3759.119999999999</v>
      </c>
      <c r="D61" s="14"/>
    </row>
    <row r="62" spans="1:7" ht="17.25" thickBot="1" x14ac:dyDescent="0.3">
      <c r="A62" s="38"/>
      <c r="B62" s="21"/>
      <c r="C62" s="86"/>
      <c r="D62" s="14"/>
    </row>
    <row r="63" spans="1:7" ht="36" thickBot="1" x14ac:dyDescent="0.45">
      <c r="A63" s="106" t="s">
        <v>66</v>
      </c>
      <c r="B63" s="107">
        <f>SUM(B4+B54)</f>
        <v>0</v>
      </c>
      <c r="C63" s="114">
        <f>C55+C61</f>
        <v>5911.2099999999755</v>
      </c>
      <c r="D63" s="7" t="s">
        <v>61</v>
      </c>
    </row>
    <row r="64" spans="1:7" ht="18.75" x14ac:dyDescent="0.4">
      <c r="A64" s="7"/>
      <c r="B64" s="20"/>
      <c r="C64" s="87"/>
      <c r="D64" s="14"/>
    </row>
    <row r="65" spans="1:6" ht="17.25" thickBot="1" x14ac:dyDescent="0.3">
      <c r="A65" s="7"/>
      <c r="B65" s="7"/>
      <c r="C65" s="86"/>
      <c r="D65" s="1"/>
    </row>
    <row r="66" spans="1:6" ht="17.25" thickBot="1" x14ac:dyDescent="0.3">
      <c r="A66" s="128" t="s">
        <v>53</v>
      </c>
      <c r="B66" s="129"/>
      <c r="C66" s="130"/>
      <c r="D66" s="7"/>
    </row>
    <row r="67" spans="1:6" ht="16.5" x14ac:dyDescent="0.25">
      <c r="A67" s="124" t="s">
        <v>29</v>
      </c>
      <c r="B67" s="119"/>
      <c r="C67" s="125">
        <v>6117.88</v>
      </c>
      <c r="D67" s="8"/>
    </row>
    <row r="68" spans="1:6" ht="16.5" x14ac:dyDescent="0.25">
      <c r="A68" s="27" t="s">
        <v>62</v>
      </c>
      <c r="B68" s="26"/>
      <c r="C68" s="115">
        <v>12425.03</v>
      </c>
      <c r="D68" s="8"/>
    </row>
    <row r="69" spans="1:6" ht="16.5" x14ac:dyDescent="0.25">
      <c r="A69" s="27" t="s">
        <v>63</v>
      </c>
      <c r="B69" s="26"/>
      <c r="C69" s="115">
        <v>14861.07</v>
      </c>
      <c r="D69" s="112"/>
    </row>
    <row r="70" spans="1:6" ht="17.25" thickBot="1" x14ac:dyDescent="0.3">
      <c r="A70" s="126" t="s">
        <v>74</v>
      </c>
      <c r="B70" s="120"/>
      <c r="C70" s="127">
        <v>2049</v>
      </c>
      <c r="D70" s="112"/>
    </row>
    <row r="71" spans="1:6" ht="17.25" thickBot="1" x14ac:dyDescent="0.3">
      <c r="A71" s="121"/>
      <c r="B71" s="122" t="s">
        <v>26</v>
      </c>
      <c r="C71" s="123">
        <f>SUM(C67:C70)</f>
        <v>35452.979999999996</v>
      </c>
      <c r="D71" s="113"/>
    </row>
    <row r="72" spans="1:6" ht="16.5" x14ac:dyDescent="0.25">
      <c r="A72" s="7"/>
      <c r="B72" s="7"/>
      <c r="C72" s="94"/>
      <c r="D72" s="8"/>
    </row>
    <row r="73" spans="1:6" ht="16.5" x14ac:dyDescent="0.25">
      <c r="A73" s="131"/>
      <c r="B73" s="132"/>
      <c r="C73" s="132"/>
      <c r="D73" s="95"/>
    </row>
    <row r="74" spans="1:6" ht="16.5" x14ac:dyDescent="0.25">
      <c r="A74" s="7"/>
      <c r="B74" s="96"/>
      <c r="C74" s="97"/>
      <c r="D74" s="98"/>
    </row>
    <row r="75" spans="1:6" ht="16.5" x14ac:dyDescent="0.25">
      <c r="A75" s="11"/>
      <c r="B75" s="99"/>
      <c r="C75" s="100"/>
      <c r="D75" s="98"/>
      <c r="F75" s="110"/>
    </row>
    <row r="76" spans="1:6" ht="16.5" x14ac:dyDescent="0.25">
      <c r="A76" s="11"/>
      <c r="B76" s="99"/>
      <c r="C76" s="100"/>
      <c r="D76" s="98"/>
    </row>
    <row r="77" spans="1:6" ht="16.5" x14ac:dyDescent="0.25">
      <c r="A77" s="11"/>
      <c r="B77" s="99"/>
      <c r="C77" s="100"/>
      <c r="D77" s="98"/>
    </row>
    <row r="79" spans="1:6" ht="16.5" x14ac:dyDescent="0.25">
      <c r="A79" s="11"/>
      <c r="B79" s="7"/>
      <c r="C79" s="7"/>
    </row>
    <row r="80" spans="1:6" ht="16.5" x14ac:dyDescent="0.25">
      <c r="A80" s="38"/>
      <c r="B80" s="66"/>
      <c r="C80" s="38"/>
    </row>
    <row r="81" spans="1:3" ht="16.5" x14ac:dyDescent="0.25">
      <c r="A81" s="11"/>
      <c r="B81" s="11"/>
      <c r="C81" s="67"/>
    </row>
    <row r="82" spans="1:3" ht="16.5" x14ac:dyDescent="0.25">
      <c r="A82" s="11"/>
      <c r="B82" s="11"/>
      <c r="C82" s="67"/>
    </row>
    <row r="83" spans="1:3" ht="16.5" x14ac:dyDescent="0.25">
      <c r="A83" s="11"/>
      <c r="B83" s="11"/>
      <c r="C83" s="67"/>
    </row>
    <row r="84" spans="1:3" ht="16.5" x14ac:dyDescent="0.25">
      <c r="A84" s="11"/>
      <c r="B84" s="11"/>
      <c r="C84" s="67"/>
    </row>
    <row r="85" spans="1:3" ht="16.5" x14ac:dyDescent="0.25">
      <c r="A85" s="11"/>
      <c r="B85" s="11"/>
      <c r="C85" s="67"/>
    </row>
    <row r="86" spans="1:3" ht="16.5" x14ac:dyDescent="0.25">
      <c r="A86" s="11"/>
      <c r="B86" s="11"/>
      <c r="C86" s="67"/>
    </row>
    <row r="87" spans="1:3" ht="16.5" x14ac:dyDescent="0.25">
      <c r="A87" s="11"/>
      <c r="B87" s="11"/>
      <c r="C87" s="67"/>
    </row>
  </sheetData>
  <mergeCells count="3">
    <mergeCell ref="A66:C66"/>
    <mergeCell ref="A73:C73"/>
    <mergeCell ref="A1:C2"/>
  </mergeCells>
  <printOptions horizontalCentered="1" verticalCentered="1"/>
  <pageMargins left="0.25" right="0.25" top="0.25" bottom="0.25" header="0.3" footer="0.3"/>
  <pageSetup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309B-B0A4-41DD-891F-EB57532F0BA3}">
  <sheetPr>
    <pageSetUpPr fitToPage="1"/>
  </sheetPr>
  <dimension ref="A1:D7"/>
  <sheetViews>
    <sheetView workbookViewId="0">
      <selection activeCell="D11" sqref="D11"/>
    </sheetView>
  </sheetViews>
  <sheetFormatPr defaultRowHeight="15.75" x14ac:dyDescent="0.25"/>
  <cols>
    <col min="1" max="1" width="60.21875" customWidth="1"/>
    <col min="2" max="2" width="2.44140625" customWidth="1"/>
    <col min="3" max="3" width="13.88671875" customWidth="1"/>
    <col min="4" max="4" width="12.44140625" customWidth="1"/>
  </cols>
  <sheetData>
    <row r="1" spans="1:4" ht="17.25" thickBot="1" x14ac:dyDescent="0.3">
      <c r="A1" s="139" t="s">
        <v>48</v>
      </c>
      <c r="B1" s="140"/>
      <c r="C1" s="141"/>
    </row>
    <row r="2" spans="1:4" ht="16.5" x14ac:dyDescent="0.25">
      <c r="A2" s="56"/>
      <c r="B2" s="66"/>
      <c r="C2" s="88" t="s">
        <v>18</v>
      </c>
    </row>
    <row r="3" spans="1:4" ht="16.5" x14ac:dyDescent="0.25">
      <c r="A3" s="89" t="s">
        <v>70</v>
      </c>
      <c r="B3" s="90"/>
      <c r="C3" s="91">
        <v>3637.6</v>
      </c>
    </row>
    <row r="4" spans="1:4" ht="16.5" x14ac:dyDescent="0.25">
      <c r="A4" s="28" t="s">
        <v>71</v>
      </c>
      <c r="B4" s="92"/>
      <c r="C4" s="68">
        <v>23000</v>
      </c>
    </row>
    <row r="5" spans="1:4" ht="16.5" x14ac:dyDescent="0.25">
      <c r="A5" s="28" t="s">
        <v>72</v>
      </c>
      <c r="B5" s="92"/>
      <c r="C5" s="68">
        <f>0.29+1.22+1.22+1.18</f>
        <v>3.91</v>
      </c>
      <c r="D5" s="118"/>
    </row>
    <row r="6" spans="1:4" ht="17.25" thickBot="1" x14ac:dyDescent="0.3">
      <c r="A6" s="101" t="s">
        <v>73</v>
      </c>
      <c r="B6" s="92"/>
      <c r="C6" s="102">
        <v>2049</v>
      </c>
    </row>
    <row r="7" spans="1:4" ht="17.25" thickBot="1" x14ac:dyDescent="0.3">
      <c r="A7" s="33" t="s">
        <v>52</v>
      </c>
      <c r="B7" s="104"/>
      <c r="C7" s="105">
        <f>SUM(C3:C6)</f>
        <v>28690.51</v>
      </c>
      <c r="D7" s="111"/>
    </row>
  </sheetData>
  <mergeCells count="1">
    <mergeCell ref="A1:C1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Monthly</vt:lpstr>
      <vt:lpstr>Savings</vt:lpstr>
      <vt:lpstr>Monthly!Print_Area</vt:lpstr>
      <vt:lpstr>Savings!Print_Area</vt:lpstr>
      <vt:lpstr>Monthly!Print_Titles</vt:lpstr>
    </vt:vector>
  </TitlesOfParts>
  <Company>Lincoln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kerickson72@gmail.com</dc:creator>
  <cp:lastModifiedBy>Paul Duggan</cp:lastModifiedBy>
  <cp:lastPrinted>2024-08-18T22:47:56Z</cp:lastPrinted>
  <dcterms:created xsi:type="dcterms:W3CDTF">1998-09-13T17:13:00Z</dcterms:created>
  <dcterms:modified xsi:type="dcterms:W3CDTF">2024-10-05T16:13:14Z</dcterms:modified>
</cp:coreProperties>
</file>