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bevma\OneDrive\Desktop\DVE Board\Treasurer's Reports\"/>
    </mc:Choice>
  </mc:AlternateContent>
  <xr:revisionPtr revIDLastSave="0" documentId="13_ncr:1_{C4C10E02-0BD5-43D0-BDC1-B8A82AACB3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nthly" sheetId="1" r:id="rId1"/>
    <sheet name="Savings" sheetId="2" r:id="rId2"/>
  </sheets>
  <definedNames>
    <definedName name="_xlnm.Print_Area" localSheetId="0">Monthly!$A$1:$D$67</definedName>
    <definedName name="_xlnm.Print_Area" localSheetId="1">Savings!$A$1:$B$5</definedName>
    <definedName name="_xlnm.Print_Titles" localSheetId="0">Monthly!$A:$A,Monthly!$1:$5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1" l="1"/>
  <c r="C9" i="1"/>
  <c r="C17" i="1" s="1"/>
  <c r="C65" i="1"/>
  <c r="C46" i="1"/>
  <c r="C48" i="1" s="1"/>
  <c r="C16" i="1"/>
  <c r="B11" i="1"/>
  <c r="B5" i="2"/>
  <c r="B4" i="2"/>
  <c r="B3" i="2"/>
  <c r="C21" i="1"/>
  <c r="C13" i="1"/>
  <c r="C42" i="1"/>
  <c r="C56" i="1"/>
  <c r="C54" i="1"/>
  <c r="B8" i="1"/>
  <c r="B48" i="1"/>
  <c r="B46" i="1"/>
  <c r="B33" i="1"/>
  <c r="B40" i="1" s="1"/>
  <c r="B10" i="1"/>
  <c r="B7" i="1"/>
  <c r="B9" i="1" s="1"/>
  <c r="B17" i="1" l="1"/>
  <c r="B50" i="1" s="1"/>
  <c r="C50" i="1"/>
  <c r="C67" i="1"/>
  <c r="B55" i="1" l="1"/>
  <c r="C57" i="1" l="1"/>
  <c r="B57" i="1"/>
  <c r="C51" i="1" l="1"/>
  <c r="C59" i="1" s="1"/>
</calcChain>
</file>

<file path=xl/sharedStrings.xml><?xml version="1.0" encoding="utf-8"?>
<sst xmlns="http://schemas.openxmlformats.org/spreadsheetml/2006/main" count="78" uniqueCount="73">
  <si>
    <t>Security:</t>
  </si>
  <si>
    <t>Federal Taxes - Tax on  Interest Income</t>
  </si>
  <si>
    <t>Annual Meeting -  Meeting &amp; Refreshments</t>
  </si>
  <si>
    <t xml:space="preserve"> </t>
  </si>
  <si>
    <t>Liability Insurance</t>
  </si>
  <si>
    <t>Budget</t>
  </si>
  <si>
    <t>Security Total</t>
  </si>
  <si>
    <t>Road Maintenance:</t>
  </si>
  <si>
    <t>Gate Transmitters</t>
  </si>
  <si>
    <t>REVENUES</t>
  </si>
  <si>
    <t>EXPENDITURES</t>
  </si>
  <si>
    <t xml:space="preserve">Legal Fees  </t>
  </si>
  <si>
    <t xml:space="preserve">     Gate, Locks &amp; Entrance Light Maintenance</t>
  </si>
  <si>
    <t>Road Maintenance Total</t>
  </si>
  <si>
    <t xml:space="preserve">     Gate Transmitters</t>
  </si>
  <si>
    <t>Lot Transfer Fees</t>
  </si>
  <si>
    <t>Bridge Inspection</t>
  </si>
  <si>
    <t xml:space="preserve">     Fencing</t>
  </si>
  <si>
    <t>Actual</t>
  </si>
  <si>
    <t>Bridge Repair</t>
  </si>
  <si>
    <t xml:space="preserve">  </t>
  </si>
  <si>
    <t>Interest - Bank Account Earnings (checking )</t>
  </si>
  <si>
    <t>Gross Annual Assessment Income - 84 Lots - $70/Month</t>
  </si>
  <si>
    <t>Other Income</t>
  </si>
  <si>
    <t>Mosquito Control Pellets</t>
  </si>
  <si>
    <t>Mosquito Pellets</t>
  </si>
  <si>
    <t>Reserve total</t>
  </si>
  <si>
    <t xml:space="preserve">Assessments paid beyond FY </t>
  </si>
  <si>
    <r>
      <t xml:space="preserve">     </t>
    </r>
    <r>
      <rPr>
        <sz val="13"/>
        <rFont val="Times New Roman"/>
        <family val="1"/>
      </rPr>
      <t>Electricity for Entrance Gate &amp; Light</t>
    </r>
  </si>
  <si>
    <t>Ending Balance -- Trash Account</t>
  </si>
  <si>
    <t>TOTAL REVENUES (not including trash -- see below)</t>
  </si>
  <si>
    <t xml:space="preserve">     Road Signs</t>
  </si>
  <si>
    <t xml:space="preserve">     Spring Road Maintenance</t>
  </si>
  <si>
    <t>TRASH ACCOUNT</t>
  </si>
  <si>
    <t xml:space="preserve">    DEER VALLEY ESTATES PROPERTY OWNERS' ASSOCIATION</t>
  </si>
  <si>
    <t>Trash Dumpster Rent / Disposal - WM</t>
  </si>
  <si>
    <t xml:space="preserve">                     FINANCIAL STATEMENT</t>
  </si>
  <si>
    <t>NET GAIN (LOSS) [Revenues - Expenditures]</t>
  </si>
  <si>
    <t>Reserve Fund</t>
  </si>
  <si>
    <t xml:space="preserve">     TOTAL EXPENDITURES (not incl. trash -- see below)</t>
  </si>
  <si>
    <t xml:space="preserve">        Snow Removal</t>
  </si>
  <si>
    <t xml:space="preserve">        Weed Control - Spraying Easement</t>
  </si>
  <si>
    <t>SAVINGS ACCOUNT</t>
  </si>
  <si>
    <t>Total Remaining in Savings Account</t>
  </si>
  <si>
    <t>RESERVE FUND</t>
  </si>
  <si>
    <r>
      <t xml:space="preserve">    </t>
    </r>
    <r>
      <rPr>
        <sz val="13"/>
        <rFont val="Times New Roman"/>
        <family val="1"/>
      </rPr>
      <t xml:space="preserve"> P.O. Box, State Corp. Fee, Supplies)</t>
    </r>
  </si>
  <si>
    <t>Ending Balance -- General Assessment Account</t>
  </si>
  <si>
    <t>General Assessments income</t>
  </si>
  <si>
    <t>Notes</t>
  </si>
  <si>
    <t>Amount in check book</t>
  </si>
  <si>
    <t>ENDING CASH BALANCE FY 9/30/24 --                 General Assessment Account + Trash Account</t>
  </si>
  <si>
    <t xml:space="preserve">       Culverts</t>
  </si>
  <si>
    <t>Welcome Committee</t>
  </si>
  <si>
    <t>Trash Revenue - $15.00/Month (63 Residents)</t>
  </si>
  <si>
    <t>Discount for annual pre-pays (estimate 72 lot owners)</t>
  </si>
  <si>
    <t>Reserve Fund (27 month CD 51-1 issued 11/2/23, matures 2/2/26)</t>
  </si>
  <si>
    <t>Reserve Fund (42 month CD 61-1 issued 11/7/23, matures 5/7/27)</t>
  </si>
  <si>
    <t>Reserve Fund (42 month CD 00-1 issued 10/17/24, matures 4/17/28)</t>
  </si>
  <si>
    <t>$938.38 / mo. a/o/Sept 2025</t>
  </si>
  <si>
    <t>Reserve Fund (42 month CD 29-1 issued 9/19/25, matures 3/19/29)</t>
  </si>
  <si>
    <t>Beginning Balance - 10/01/2025</t>
  </si>
  <si>
    <t>2025-2026</t>
  </si>
  <si>
    <t>Cash Balance as of 10/1/25 (carryover)</t>
  </si>
  <si>
    <r>
      <t>Administration Costs (</t>
    </r>
    <r>
      <rPr>
        <sz val="13"/>
        <rFont val="Times New Roman"/>
        <family val="1"/>
      </rPr>
      <t>Bank Fees, Copying, Postage, Zoom</t>
    </r>
  </si>
  <si>
    <t xml:space="preserve">              Binder</t>
  </si>
  <si>
    <t xml:space="preserve">              Gravel</t>
  </si>
  <si>
    <r>
      <t xml:space="preserve">              </t>
    </r>
    <r>
      <rPr>
        <sz val="13"/>
        <rFont val="Times New Roman"/>
        <family val="1"/>
      </rPr>
      <t>Preparation</t>
    </r>
  </si>
  <si>
    <t xml:space="preserve">              Misc.</t>
  </si>
  <si>
    <t>Trash Carryover as of 10/1/25</t>
  </si>
  <si>
    <t>$0.33 Oct'25</t>
  </si>
  <si>
    <t>$30.60 Oct 2025</t>
  </si>
  <si>
    <t>Transfer to Checking -- Barela credit 10/01/25</t>
  </si>
  <si>
    <t>Credit from Saving from Previous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</si>
</sst>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10" x14ac:knownFonts="1">
    <font>
      <sz val="12"/>
      <name val="Helv"/>
    </font>
    <font>
      <sz val="10"/>
      <name val="Arial"/>
      <family val="2"/>
    </font>
    <font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theme="1"/>
      <name val="Times New Roman"/>
      <family val="1"/>
    </font>
    <font>
      <b/>
      <u val="double"/>
      <sz val="13"/>
      <name val="Times New Roman"/>
      <family val="1"/>
    </font>
    <font>
      <b/>
      <u val="doubleAccounting"/>
      <sz val="13"/>
      <name val="Times New Roman"/>
      <family val="1"/>
    </font>
    <font>
      <sz val="12"/>
      <color rgb="FFFF0000"/>
      <name val="Times New Roman"/>
      <family val="1"/>
    </font>
    <font>
      <sz val="13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3" fontId="2" fillId="0" borderId="0" xfId="0" applyNumberFormat="1" applyFont="1"/>
    <xf numFmtId="0" fontId="2" fillId="0" borderId="0" xfId="0" applyFont="1" applyAlignment="1">
      <alignment wrapText="1"/>
    </xf>
    <xf numFmtId="2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wrapText="1"/>
    </xf>
    <xf numFmtId="15" fontId="4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44" fontId="4" fillId="0" borderId="0" xfId="0" applyNumberFormat="1" applyFont="1" applyAlignment="1">
      <alignment wrapText="1"/>
    </xf>
    <xf numFmtId="164" fontId="7" fillId="0" borderId="0" xfId="1" applyNumberFormat="1" applyFont="1" applyBorder="1" applyProtection="1"/>
    <xf numFmtId="37" fontId="4" fillId="0" borderId="0" xfId="0" applyNumberFormat="1" applyFont="1"/>
    <xf numFmtId="37" fontId="4" fillId="0" borderId="9" xfId="0" applyNumberFormat="1" applyFont="1" applyBorder="1"/>
    <xf numFmtId="0" fontId="3" fillId="0" borderId="16" xfId="0" applyFont="1" applyBorder="1"/>
    <xf numFmtId="0" fontId="4" fillId="0" borderId="12" xfId="0" applyFont="1" applyBorder="1"/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3" fillId="0" borderId="8" xfId="0" applyFont="1" applyBorder="1" applyAlignment="1">
      <alignment horizontal="center" vertical="center"/>
    </xf>
    <xf numFmtId="44" fontId="3" fillId="0" borderId="23" xfId="1" applyFont="1" applyBorder="1" applyAlignment="1">
      <alignment horizontal="right"/>
    </xf>
    <xf numFmtId="42" fontId="3" fillId="0" borderId="2" xfId="1" applyNumberFormat="1" applyFont="1" applyBorder="1" applyProtection="1"/>
    <xf numFmtId="0" fontId="3" fillId="0" borderId="8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0" fontId="4" fillId="0" borderId="0" xfId="0" applyFont="1" applyAlignment="1">
      <alignment horizontal="center"/>
    </xf>
    <xf numFmtId="2" fontId="3" fillId="0" borderId="0" xfId="0" applyNumberFormat="1" applyFont="1"/>
    <xf numFmtId="39" fontId="3" fillId="0" borderId="6" xfId="1" applyNumberFormat="1" applyFont="1" applyBorder="1" applyProtection="1"/>
    <xf numFmtId="39" fontId="4" fillId="0" borderId="14" xfId="0" applyNumberFormat="1" applyFont="1" applyBorder="1"/>
    <xf numFmtId="39" fontId="4" fillId="0" borderId="9" xfId="0" applyNumberFormat="1" applyFont="1" applyBorder="1"/>
    <xf numFmtId="39" fontId="4" fillId="0" borderId="0" xfId="0" applyNumberFormat="1" applyFont="1"/>
    <xf numFmtId="39" fontId="7" fillId="0" borderId="0" xfId="1" applyNumberFormat="1" applyFont="1" applyBorder="1" applyProtection="1"/>
    <xf numFmtId="2" fontId="4" fillId="0" borderId="0" xfId="0" applyNumberFormat="1" applyFont="1"/>
    <xf numFmtId="6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8" fillId="0" borderId="0" xfId="0" applyFont="1" applyAlignment="1">
      <alignment wrapText="1"/>
    </xf>
    <xf numFmtId="6" fontId="3" fillId="0" borderId="0" xfId="0" applyNumberFormat="1" applyFont="1"/>
    <xf numFmtId="4" fontId="3" fillId="0" borderId="0" xfId="0" applyNumberFormat="1" applyFont="1"/>
    <xf numFmtId="4" fontId="4" fillId="0" borderId="0" xfId="0" applyNumberFormat="1" applyFont="1" applyAlignment="1">
      <alignment wrapText="1"/>
    </xf>
    <xf numFmtId="0" fontId="3" fillId="0" borderId="8" xfId="0" applyFont="1" applyBorder="1" applyAlignment="1">
      <alignment horizontal="center" wrapText="1"/>
    </xf>
    <xf numFmtId="164" fontId="7" fillId="0" borderId="23" xfId="1" applyNumberFormat="1" applyFont="1" applyBorder="1" applyProtection="1"/>
    <xf numFmtId="39" fontId="2" fillId="0" borderId="0" xfId="0" applyNumberFormat="1" applyFont="1"/>
    <xf numFmtId="39" fontId="0" fillId="0" borderId="0" xfId="0" applyNumberFormat="1"/>
    <xf numFmtId="39" fontId="3" fillId="0" borderId="0" xfId="0" applyNumberFormat="1" applyFont="1"/>
    <xf numFmtId="7" fontId="6" fillId="0" borderId="10" xfId="1" applyNumberFormat="1" applyFont="1" applyBorder="1" applyAlignment="1" applyProtection="1"/>
    <xf numFmtId="7" fontId="6" fillId="0" borderId="7" xfId="1" applyNumberFormat="1" applyFont="1" applyBorder="1" applyProtection="1"/>
    <xf numFmtId="0" fontId="4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8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7" fontId="3" fillId="0" borderId="34" xfId="0" applyNumberFormat="1" applyFont="1" applyBorder="1" applyAlignment="1">
      <alignment horizontal="right"/>
    </xf>
    <xf numFmtId="165" fontId="2" fillId="0" borderId="0" xfId="0" applyNumberFormat="1" applyFont="1"/>
    <xf numFmtId="6" fontId="4" fillId="0" borderId="0" xfId="0" applyNumberFormat="1" applyFont="1" applyAlignment="1">
      <alignment horizontal="left" wrapText="1"/>
    </xf>
    <xf numFmtId="0" fontId="3" fillId="0" borderId="1" xfId="0" applyFont="1" applyBorder="1"/>
    <xf numFmtId="0" fontId="3" fillId="0" borderId="25" xfId="0" applyFont="1" applyBorder="1" applyAlignment="1">
      <alignment horizontal="center"/>
    </xf>
    <xf numFmtId="37" fontId="4" fillId="3" borderId="2" xfId="0" applyNumberFormat="1" applyFont="1" applyFill="1" applyBorder="1"/>
    <xf numFmtId="39" fontId="3" fillId="0" borderId="16" xfId="0" applyNumberFormat="1" applyFont="1" applyBorder="1"/>
    <xf numFmtId="39" fontId="4" fillId="0" borderId="6" xfId="1" applyNumberFormat="1" applyFont="1" applyFill="1" applyBorder="1" applyProtection="1"/>
    <xf numFmtId="0" fontId="3" fillId="0" borderId="26" xfId="0" applyFont="1" applyBorder="1" applyAlignment="1">
      <alignment horizontal="left"/>
    </xf>
    <xf numFmtId="164" fontId="3" fillId="0" borderId="4" xfId="1" applyNumberFormat="1" applyFont="1" applyFill="1" applyBorder="1" applyProtection="1"/>
    <xf numFmtId="37" fontId="4" fillId="0" borderId="30" xfId="0" applyNumberFormat="1" applyFont="1" applyBorder="1"/>
    <xf numFmtId="39" fontId="4" fillId="0" borderId="30" xfId="0" applyNumberFormat="1" applyFont="1" applyBorder="1"/>
    <xf numFmtId="37" fontId="4" fillId="2" borderId="3" xfId="0" applyNumberFormat="1" applyFont="1" applyFill="1" applyBorder="1"/>
    <xf numFmtId="39" fontId="4" fillId="2" borderId="19" xfId="0" applyNumberFormat="1" applyFont="1" applyFill="1" applyBorder="1"/>
    <xf numFmtId="0" fontId="3" fillId="0" borderId="25" xfId="0" applyFont="1" applyBorder="1" applyAlignment="1">
      <alignment horizontal="left"/>
    </xf>
    <xf numFmtId="42" fontId="3" fillId="0" borderId="23" xfId="0" applyNumberFormat="1" applyFont="1" applyBorder="1"/>
    <xf numFmtId="7" fontId="3" fillId="0" borderId="10" xfId="0" applyNumberFormat="1" applyFont="1" applyBorder="1"/>
    <xf numFmtId="7" fontId="3" fillId="0" borderId="36" xfId="0" applyNumberFormat="1" applyFont="1" applyBorder="1" applyAlignment="1">
      <alignment horizontal="right"/>
    </xf>
    <xf numFmtId="7" fontId="3" fillId="0" borderId="37" xfId="0" applyNumberFormat="1" applyFont="1" applyBorder="1" applyAlignment="1">
      <alignment horizontal="right"/>
    </xf>
    <xf numFmtId="165" fontId="3" fillId="0" borderId="38" xfId="0" applyNumberFormat="1" applyFont="1" applyBorder="1" applyAlignment="1">
      <alignment horizontal="right"/>
    </xf>
    <xf numFmtId="7" fontId="3" fillId="0" borderId="7" xfId="1" applyNumberFormat="1" applyFont="1" applyBorder="1" applyAlignment="1" applyProtection="1">
      <alignment vertical="center"/>
    </xf>
    <xf numFmtId="14" fontId="3" fillId="0" borderId="3" xfId="0" applyNumberFormat="1" applyFont="1" applyBorder="1" applyAlignment="1">
      <alignment horizontal="center" vertical="center"/>
    </xf>
    <xf numFmtId="14" fontId="5" fillId="0" borderId="19" xfId="0" applyNumberFormat="1" applyFont="1" applyBorder="1" applyAlignment="1">
      <alignment horizontal="center" vertical="center"/>
    </xf>
    <xf numFmtId="42" fontId="3" fillId="0" borderId="2" xfId="0" applyNumberFormat="1" applyFont="1" applyBorder="1"/>
    <xf numFmtId="0" fontId="3" fillId="0" borderId="29" xfId="0" applyFont="1" applyBorder="1"/>
    <xf numFmtId="42" fontId="3" fillId="0" borderId="40" xfId="1" applyNumberFormat="1" applyFont="1" applyBorder="1" applyProtection="1"/>
    <xf numFmtId="39" fontId="3" fillId="0" borderId="41" xfId="1" applyNumberFormat="1" applyFont="1" applyBorder="1" applyProtection="1"/>
    <xf numFmtId="39" fontId="3" fillId="0" borderId="6" xfId="1" applyNumberFormat="1" applyFont="1" applyFill="1" applyBorder="1" applyProtection="1"/>
    <xf numFmtId="39" fontId="3" fillId="0" borderId="6" xfId="0" applyNumberFormat="1" applyFont="1" applyBorder="1"/>
    <xf numFmtId="39" fontId="3" fillId="0" borderId="42" xfId="0" applyNumberFormat="1" applyFont="1" applyBorder="1"/>
    <xf numFmtId="42" fontId="3" fillId="0" borderId="13" xfId="0" applyNumberFormat="1" applyFont="1" applyBorder="1"/>
    <xf numFmtId="39" fontId="3" fillId="0" borderId="17" xfId="1" applyNumberFormat="1" applyFont="1" applyFill="1" applyBorder="1" applyProtection="1"/>
    <xf numFmtId="42" fontId="3" fillId="0" borderId="23" xfId="1" applyNumberFormat="1" applyFont="1" applyBorder="1" applyProtection="1"/>
    <xf numFmtId="39" fontId="3" fillId="0" borderId="10" xfId="1" applyNumberFormat="1" applyFont="1" applyFill="1" applyBorder="1" applyProtection="1"/>
    <xf numFmtId="0" fontId="9" fillId="0" borderId="0" xfId="0" applyFont="1" applyAlignment="1">
      <alignment wrapText="1"/>
    </xf>
    <xf numFmtId="0" fontId="4" fillId="0" borderId="29" xfId="0" applyFont="1" applyBorder="1" applyAlignment="1">
      <alignment wrapText="1"/>
    </xf>
    <xf numFmtId="39" fontId="3" fillId="0" borderId="41" xfId="0" applyNumberFormat="1" applyFont="1" applyBorder="1"/>
    <xf numFmtId="42" fontId="3" fillId="0" borderId="16" xfId="1" applyNumberFormat="1" applyFont="1" applyBorder="1" applyProtection="1"/>
    <xf numFmtId="42" fontId="3" fillId="0" borderId="16" xfId="0" applyNumberFormat="1" applyFont="1" applyBorder="1"/>
    <xf numFmtId="164" fontId="3" fillId="2" borderId="16" xfId="1" applyNumberFormat="1" applyFont="1" applyFill="1" applyBorder="1" applyProtection="1"/>
    <xf numFmtId="39" fontId="3" fillId="2" borderId="6" xfId="1" applyNumberFormat="1" applyFont="1" applyFill="1" applyBorder="1" applyProtection="1"/>
    <xf numFmtId="0" fontId="4" fillId="0" borderId="16" xfId="0" applyFont="1" applyBorder="1" applyAlignment="1">
      <alignment wrapText="1"/>
    </xf>
    <xf numFmtId="37" fontId="3" fillId="2" borderId="16" xfId="0" applyNumberFormat="1" applyFont="1" applyFill="1" applyBorder="1"/>
    <xf numFmtId="39" fontId="3" fillId="2" borderId="6" xfId="0" applyNumberFormat="1" applyFont="1" applyFill="1" applyBorder="1"/>
    <xf numFmtId="37" fontId="4" fillId="2" borderId="16" xfId="0" applyNumberFormat="1" applyFont="1" applyFill="1" applyBorder="1"/>
    <xf numFmtId="39" fontId="4" fillId="0" borderId="6" xfId="0" applyNumberFormat="1" applyFont="1" applyBorder="1"/>
    <xf numFmtId="37" fontId="4" fillId="0" borderId="16" xfId="1" applyNumberFormat="1" applyFont="1" applyBorder="1" applyProtection="1"/>
    <xf numFmtId="37" fontId="3" fillId="2" borderId="16" xfId="1" applyNumberFormat="1" applyFont="1" applyFill="1" applyBorder="1" applyProtection="1"/>
    <xf numFmtId="44" fontId="3" fillId="0" borderId="16" xfId="1" applyFont="1" applyBorder="1" applyProtection="1"/>
    <xf numFmtId="39" fontId="4" fillId="0" borderId="6" xfId="1" applyNumberFormat="1" applyFont="1" applyBorder="1" applyProtection="1"/>
    <xf numFmtId="37" fontId="4" fillId="0" borderId="16" xfId="0" applyNumberFormat="1" applyFont="1" applyBorder="1"/>
    <xf numFmtId="164" fontId="3" fillId="0" borderId="16" xfId="1" applyNumberFormat="1" applyFont="1" applyBorder="1" applyProtection="1"/>
    <xf numFmtId="42" fontId="3" fillId="0" borderId="16" xfId="0" applyNumberFormat="1" applyFont="1" applyBorder="1" applyAlignment="1">
      <alignment wrapText="1"/>
    </xf>
    <xf numFmtId="5" fontId="6" fillId="0" borderId="26" xfId="1" applyNumberFormat="1" applyFont="1" applyBorder="1" applyProtection="1"/>
    <xf numFmtId="5" fontId="6" fillId="0" borderId="42" xfId="1" applyNumberFormat="1" applyFont="1" applyBorder="1" applyProtection="1"/>
    <xf numFmtId="0" fontId="3" fillId="0" borderId="45" xfId="0" applyFont="1" applyBorder="1"/>
    <xf numFmtId="0" fontId="3" fillId="0" borderId="21" xfId="0" applyFont="1" applyBorder="1"/>
    <xf numFmtId="0" fontId="3" fillId="0" borderId="45" xfId="0" applyFont="1" applyBorder="1" applyAlignment="1">
      <alignment horizontal="left" indent="1"/>
    </xf>
    <xf numFmtId="0" fontId="4" fillId="0" borderId="45" xfId="0" applyFont="1" applyBorder="1"/>
    <xf numFmtId="0" fontId="3" fillId="0" borderId="45" xfId="0" applyFont="1" applyBorder="1" applyAlignment="1">
      <alignment horizontal="center"/>
    </xf>
    <xf numFmtId="44" fontId="3" fillId="0" borderId="16" xfId="0" applyNumberFormat="1" applyFont="1" applyBorder="1" applyAlignment="1">
      <alignment wrapText="1"/>
    </xf>
    <xf numFmtId="7" fontId="3" fillId="0" borderId="46" xfId="0" applyNumberFormat="1" applyFont="1" applyBorder="1"/>
    <xf numFmtId="0" fontId="3" fillId="0" borderId="4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0" xfId="0" applyFont="1" applyBorder="1"/>
    <xf numFmtId="0" fontId="3" fillId="0" borderId="0" xfId="0" applyFont="1" applyAlignment="1">
      <alignment horizontal="left"/>
    </xf>
    <xf numFmtId="39" fontId="3" fillId="0" borderId="0" xfId="0" applyNumberFormat="1" applyFont="1" applyAlignment="1">
      <alignment horizontal="right"/>
    </xf>
    <xf numFmtId="44" fontId="2" fillId="0" borderId="0" xfId="0" applyNumberFormat="1" applyFont="1"/>
    <xf numFmtId="14" fontId="2" fillId="0" borderId="0" xfId="0" applyNumberFormat="1" applyFont="1"/>
    <xf numFmtId="5" fontId="6" fillId="0" borderId="0" xfId="1" applyNumberFormat="1" applyFont="1" applyBorder="1" applyProtection="1"/>
    <xf numFmtId="7" fontId="6" fillId="0" borderId="0" xfId="1" applyNumberFormat="1" applyFont="1" applyBorder="1" applyProtection="1"/>
    <xf numFmtId="7" fontId="3" fillId="0" borderId="0" xfId="0" applyNumberFormat="1" applyFont="1"/>
    <xf numFmtId="7" fontId="6" fillId="0" borderId="0" xfId="1" applyNumberFormat="1" applyFont="1" applyBorder="1" applyAlignment="1" applyProtection="1"/>
    <xf numFmtId="0" fontId="3" fillId="0" borderId="6" xfId="0" applyFont="1" applyBorder="1"/>
    <xf numFmtId="0" fontId="3" fillId="0" borderId="25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39" fontId="3" fillId="0" borderId="0" xfId="0" applyNumberFormat="1" applyFont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2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pageSetUpPr fitToPage="1"/>
  </sheetPr>
  <dimension ref="A1:H83"/>
  <sheetViews>
    <sheetView showGridLines="0" tabSelected="1" zoomScale="82" zoomScaleNormal="82" zoomScalePageLayoutView="75" workbookViewId="0">
      <selection sqref="A1:C2"/>
    </sheetView>
  </sheetViews>
  <sheetFormatPr defaultColWidth="9.81640625" defaultRowHeight="15.6" x14ac:dyDescent="0.3"/>
  <cols>
    <col min="1" max="1" width="49.453125" style="1" customWidth="1"/>
    <col min="2" max="2" width="12.08984375" style="1" customWidth="1"/>
    <col min="3" max="3" width="12.81640625" style="5" customWidth="1"/>
    <col min="4" max="4" width="23.453125" style="4" customWidth="1"/>
    <col min="5" max="5" width="23.81640625" style="1" customWidth="1"/>
    <col min="6" max="16384" width="9.81640625" style="1"/>
  </cols>
  <sheetData>
    <row r="1" spans="1:6" x14ac:dyDescent="0.3">
      <c r="A1" s="138" t="s">
        <v>34</v>
      </c>
      <c r="B1" s="139"/>
      <c r="C1" s="140"/>
    </row>
    <row r="2" spans="1:6" ht="16.2" thickBot="1" x14ac:dyDescent="0.35">
      <c r="A2" s="141"/>
      <c r="B2" s="142"/>
      <c r="C2" s="143"/>
    </row>
    <row r="3" spans="1:6" ht="24.9" customHeight="1" thickBot="1" x14ac:dyDescent="0.35">
      <c r="A3" s="26" t="s">
        <v>36</v>
      </c>
      <c r="B3" s="27" t="s">
        <v>61</v>
      </c>
      <c r="C3" s="27" t="s">
        <v>61</v>
      </c>
      <c r="D3" s="7"/>
    </row>
    <row r="4" spans="1:6" ht="30" customHeight="1" thickBot="1" x14ac:dyDescent="0.35">
      <c r="A4" s="23" t="s">
        <v>62</v>
      </c>
      <c r="B4" s="24"/>
      <c r="C4" s="77">
        <v>3425.94</v>
      </c>
      <c r="D4" s="17"/>
    </row>
    <row r="5" spans="1:6" s="2" customFormat="1" ht="16.8" x14ac:dyDescent="0.3">
      <c r="A5" s="146" t="s">
        <v>9</v>
      </c>
      <c r="B5" s="20" t="s">
        <v>5</v>
      </c>
      <c r="C5" s="21" t="s">
        <v>18</v>
      </c>
      <c r="D5" s="7" t="s">
        <v>48</v>
      </c>
    </row>
    <row r="6" spans="1:6" s="2" customFormat="1" ht="17.399999999999999" thickBot="1" x14ac:dyDescent="0.35">
      <c r="A6" s="147"/>
      <c r="B6" s="78">
        <v>45930</v>
      </c>
      <c r="C6" s="79">
        <v>45945</v>
      </c>
      <c r="D6" s="9"/>
    </row>
    <row r="7" spans="1:6" ht="27" customHeight="1" x14ac:dyDescent="0.3">
      <c r="A7" s="81" t="s">
        <v>22</v>
      </c>
      <c r="B7" s="82">
        <f>(70*12*84)</f>
        <v>70560</v>
      </c>
      <c r="C7" s="83"/>
      <c r="D7" s="7"/>
      <c r="F7" s="126"/>
    </row>
    <row r="8" spans="1:6" ht="21" customHeight="1" x14ac:dyDescent="0.3">
      <c r="A8" s="15" t="s">
        <v>54</v>
      </c>
      <c r="B8" s="25">
        <f>+(72*-30)</f>
        <v>-2160</v>
      </c>
      <c r="C8" s="31"/>
      <c r="D8" s="7"/>
    </row>
    <row r="9" spans="1:6" ht="18" customHeight="1" x14ac:dyDescent="0.3">
      <c r="A9" s="15" t="s">
        <v>47</v>
      </c>
      <c r="B9" s="25">
        <f>SUM(B7:B8)</f>
        <v>68400</v>
      </c>
      <c r="C9" s="84">
        <f>58350+471.55</f>
        <v>58821.55</v>
      </c>
      <c r="D9" s="42"/>
    </row>
    <row r="10" spans="1:6" ht="16.8" x14ac:dyDescent="0.3">
      <c r="A10" s="15" t="s">
        <v>27</v>
      </c>
      <c r="B10" s="80">
        <f>0</f>
        <v>0</v>
      </c>
      <c r="C10" s="84"/>
      <c r="D10" s="7"/>
    </row>
    <row r="11" spans="1:6" ht="16.8" x14ac:dyDescent="0.3">
      <c r="A11" s="15" t="s">
        <v>72</v>
      </c>
      <c r="B11" s="80">
        <f>0</f>
        <v>0</v>
      </c>
      <c r="C11" s="84">
        <v>338.45</v>
      </c>
      <c r="D11" s="7"/>
    </row>
    <row r="12" spans="1:6" ht="16.8" x14ac:dyDescent="0.3">
      <c r="A12" s="63" t="s">
        <v>8</v>
      </c>
      <c r="B12" s="80">
        <v>300</v>
      </c>
      <c r="C12" s="85"/>
      <c r="D12" s="7"/>
    </row>
    <row r="13" spans="1:6" ht="16.8" x14ac:dyDescent="0.3">
      <c r="A13" s="15" t="s">
        <v>21</v>
      </c>
      <c r="B13" s="80">
        <v>30</v>
      </c>
      <c r="C13" s="85">
        <f>0.33</f>
        <v>0.33</v>
      </c>
      <c r="D13" s="7" t="s">
        <v>69</v>
      </c>
    </row>
    <row r="14" spans="1:6" ht="16.8" x14ac:dyDescent="0.3">
      <c r="A14" s="63" t="s">
        <v>15</v>
      </c>
      <c r="B14" s="80">
        <v>100</v>
      </c>
      <c r="C14" s="85"/>
      <c r="D14" s="91"/>
    </row>
    <row r="15" spans="1:6" ht="16.8" x14ac:dyDescent="0.3">
      <c r="A15" s="63" t="s">
        <v>24</v>
      </c>
      <c r="B15" s="80">
        <v>250</v>
      </c>
      <c r="C15" s="84"/>
      <c r="D15" s="7"/>
    </row>
    <row r="16" spans="1:6" ht="17.399999999999999" thickBot="1" x14ac:dyDescent="0.35">
      <c r="A16" s="86" t="s">
        <v>23</v>
      </c>
      <c r="B16" s="87">
        <v>60</v>
      </c>
      <c r="C16" s="88">
        <f>15+10+5</f>
        <v>30</v>
      </c>
      <c r="D16" s="7"/>
    </row>
    <row r="17" spans="1:5" ht="17.399999999999999" thickBot="1" x14ac:dyDescent="0.35">
      <c r="A17" s="61" t="s">
        <v>30</v>
      </c>
      <c r="B17" s="89">
        <f>SUM(B7:B16)-B9</f>
        <v>69140</v>
      </c>
      <c r="C17" s="90">
        <f>SUM(C7:C16)</f>
        <v>59190.33</v>
      </c>
      <c r="D17" s="7"/>
    </row>
    <row r="18" spans="1:5" ht="16.8" x14ac:dyDescent="0.3">
      <c r="A18" s="144" t="s">
        <v>10</v>
      </c>
      <c r="B18" s="20" t="s">
        <v>5</v>
      </c>
      <c r="C18" s="21" t="s">
        <v>18</v>
      </c>
      <c r="D18" s="7"/>
    </row>
    <row r="19" spans="1:5" ht="17.399999999999999" thickBot="1" x14ac:dyDescent="0.35">
      <c r="A19" s="145"/>
      <c r="B19" s="78">
        <v>45930</v>
      </c>
      <c r="C19" s="79">
        <v>45945</v>
      </c>
      <c r="D19" s="7"/>
    </row>
    <row r="20" spans="1:5" ht="16.8" x14ac:dyDescent="0.3">
      <c r="A20" s="112" t="s">
        <v>63</v>
      </c>
      <c r="B20" s="92"/>
      <c r="C20" s="93"/>
    </row>
    <row r="21" spans="1:5" ht="16.8" x14ac:dyDescent="0.3">
      <c r="A21" s="112" t="s">
        <v>45</v>
      </c>
      <c r="B21" s="94">
        <v>500</v>
      </c>
      <c r="C21" s="85">
        <f>15+76.4</f>
        <v>91.4</v>
      </c>
      <c r="D21" s="7"/>
    </row>
    <row r="22" spans="1:5" ht="16.8" x14ac:dyDescent="0.3">
      <c r="A22" s="113" t="s">
        <v>2</v>
      </c>
      <c r="B22" s="95">
        <v>100</v>
      </c>
      <c r="C22" s="85"/>
      <c r="D22" s="7"/>
    </row>
    <row r="23" spans="1:5" ht="16.8" x14ac:dyDescent="0.3">
      <c r="A23" s="112" t="s">
        <v>16</v>
      </c>
      <c r="B23" s="95">
        <v>0</v>
      </c>
      <c r="C23" s="85"/>
      <c r="D23" s="7"/>
    </row>
    <row r="24" spans="1:5" ht="16.8" x14ac:dyDescent="0.3">
      <c r="A24" s="112" t="s">
        <v>19</v>
      </c>
      <c r="B24" s="95">
        <v>0</v>
      </c>
      <c r="C24" s="85"/>
      <c r="D24" s="7"/>
    </row>
    <row r="25" spans="1:5" ht="16.8" x14ac:dyDescent="0.3">
      <c r="A25" s="112" t="s">
        <v>1</v>
      </c>
      <c r="B25" s="95">
        <v>300</v>
      </c>
      <c r="C25" s="85"/>
      <c r="D25" s="7"/>
    </row>
    <row r="26" spans="1:5" ht="15" customHeight="1" x14ac:dyDescent="0.3">
      <c r="A26" s="112" t="s">
        <v>11</v>
      </c>
      <c r="B26" s="95">
        <v>2000</v>
      </c>
      <c r="C26" s="85">
        <v>945</v>
      </c>
      <c r="D26" s="7"/>
    </row>
    <row r="27" spans="1:5" ht="16.8" x14ac:dyDescent="0.3">
      <c r="A27" s="112" t="s">
        <v>4</v>
      </c>
      <c r="B27" s="94">
        <v>2000</v>
      </c>
      <c r="C27" s="85">
        <v>1565</v>
      </c>
      <c r="D27" s="7"/>
      <c r="E27" s="4"/>
    </row>
    <row r="28" spans="1:5" ht="16.8" x14ac:dyDescent="0.3">
      <c r="A28" s="112" t="s">
        <v>25</v>
      </c>
      <c r="B28" s="94">
        <v>0</v>
      </c>
      <c r="C28" s="85"/>
      <c r="D28" s="7"/>
      <c r="E28" s="4"/>
    </row>
    <row r="29" spans="1:5" ht="16.8" x14ac:dyDescent="0.3">
      <c r="A29" s="112" t="s">
        <v>38</v>
      </c>
      <c r="B29" s="96">
        <v>2049</v>
      </c>
      <c r="C29" s="97"/>
      <c r="D29" s="7"/>
    </row>
    <row r="30" spans="1:5" ht="16.8" x14ac:dyDescent="0.3">
      <c r="A30" s="112" t="s">
        <v>7</v>
      </c>
      <c r="B30" s="98"/>
      <c r="C30" s="85"/>
      <c r="D30" s="7"/>
    </row>
    <row r="31" spans="1:5" ht="16.8" x14ac:dyDescent="0.3">
      <c r="A31" s="112" t="s">
        <v>51</v>
      </c>
      <c r="B31" s="99">
        <v>0</v>
      </c>
      <c r="C31" s="85"/>
      <c r="D31" s="7"/>
    </row>
    <row r="32" spans="1:5" ht="16.8" x14ac:dyDescent="0.3">
      <c r="A32" s="114" t="s">
        <v>31</v>
      </c>
      <c r="B32" s="99">
        <v>300</v>
      </c>
      <c r="C32" s="85"/>
      <c r="D32" s="7"/>
    </row>
    <row r="33" spans="1:8" ht="16.8" x14ac:dyDescent="0.3">
      <c r="A33" s="114" t="s">
        <v>32</v>
      </c>
      <c r="B33" s="99">
        <f>SUM(B34:B37)</f>
        <v>45491</v>
      </c>
      <c r="C33" s="100"/>
      <c r="D33" s="7"/>
    </row>
    <row r="34" spans="1:8" ht="16.8" x14ac:dyDescent="0.3">
      <c r="A34" s="115" t="s">
        <v>64</v>
      </c>
      <c r="B34" s="101">
        <v>17140</v>
      </c>
      <c r="C34" s="102"/>
      <c r="D34" s="11"/>
      <c r="H34" s="3"/>
    </row>
    <row r="35" spans="1:8" ht="16.8" x14ac:dyDescent="0.3">
      <c r="A35" s="115" t="s">
        <v>65</v>
      </c>
      <c r="B35" s="101">
        <v>19751</v>
      </c>
      <c r="C35" s="102"/>
      <c r="D35" s="7"/>
    </row>
    <row r="36" spans="1:8" ht="16.8" x14ac:dyDescent="0.3">
      <c r="A36" s="112" t="s">
        <v>66</v>
      </c>
      <c r="B36" s="101">
        <v>8600</v>
      </c>
      <c r="C36" s="102"/>
      <c r="D36" s="7" t="s">
        <v>3</v>
      </c>
    </row>
    <row r="37" spans="1:8" ht="16.8" x14ac:dyDescent="0.3">
      <c r="A37" s="115" t="s">
        <v>67</v>
      </c>
      <c r="B37" s="103">
        <v>0</v>
      </c>
      <c r="C37" s="85"/>
      <c r="D37" s="59"/>
      <c r="E37" s="127"/>
    </row>
    <row r="38" spans="1:8" ht="16.8" x14ac:dyDescent="0.3">
      <c r="A38" s="112" t="s">
        <v>40</v>
      </c>
      <c r="B38" s="104">
        <v>15000</v>
      </c>
      <c r="C38" s="84"/>
      <c r="D38" s="7"/>
    </row>
    <row r="39" spans="1:8" ht="16.8" x14ac:dyDescent="0.3">
      <c r="A39" s="112" t="s">
        <v>41</v>
      </c>
      <c r="B39" s="104">
        <v>300</v>
      </c>
      <c r="C39" s="97"/>
      <c r="D39" s="7"/>
    </row>
    <row r="40" spans="1:8" ht="16.8" x14ac:dyDescent="0.3">
      <c r="A40" s="112" t="s">
        <v>13</v>
      </c>
      <c r="B40" s="96">
        <f>SUM(B31:B33)+SUM(B38:B39)</f>
        <v>61091</v>
      </c>
      <c r="C40" s="31"/>
      <c r="D40" s="7"/>
    </row>
    <row r="41" spans="1:8" ht="16.8" x14ac:dyDescent="0.3">
      <c r="A41" s="112" t="s">
        <v>0</v>
      </c>
      <c r="B41" s="105"/>
      <c r="C41" s="64"/>
      <c r="D41" s="1"/>
    </row>
    <row r="42" spans="1:8" ht="16.8" x14ac:dyDescent="0.3">
      <c r="A42" s="112" t="s">
        <v>28</v>
      </c>
      <c r="B42" s="101">
        <v>400</v>
      </c>
      <c r="C42" s="106">
        <f>30.6</f>
        <v>30.6</v>
      </c>
      <c r="D42" s="7" t="s">
        <v>70</v>
      </c>
    </row>
    <row r="43" spans="1:8" ht="16.8" x14ac:dyDescent="0.3">
      <c r="A43" s="115" t="s">
        <v>17</v>
      </c>
      <c r="B43" s="101">
        <v>300</v>
      </c>
      <c r="C43" s="106"/>
      <c r="D43" s="7"/>
    </row>
    <row r="44" spans="1:8" ht="16.8" x14ac:dyDescent="0.3">
      <c r="A44" s="115" t="s">
        <v>12</v>
      </c>
      <c r="B44" s="107">
        <v>300</v>
      </c>
      <c r="C44" s="106"/>
      <c r="D44" s="7"/>
    </row>
    <row r="45" spans="1:8" ht="16.8" x14ac:dyDescent="0.3">
      <c r="A45" s="115" t="s">
        <v>14</v>
      </c>
      <c r="B45" s="107">
        <v>0</v>
      </c>
      <c r="C45" s="31"/>
      <c r="D45" s="7"/>
    </row>
    <row r="46" spans="1:8" ht="16.8" x14ac:dyDescent="0.3">
      <c r="A46" s="112" t="s">
        <v>6</v>
      </c>
      <c r="B46" s="108">
        <f>SUM(B42:B45)</f>
        <v>1000</v>
      </c>
      <c r="C46" s="31">
        <f>SUM(C42:C45)</f>
        <v>30.6</v>
      </c>
      <c r="D46" s="7"/>
    </row>
    <row r="47" spans="1:8" ht="16.8" x14ac:dyDescent="0.3">
      <c r="A47" s="112" t="s">
        <v>52</v>
      </c>
      <c r="B47" s="108">
        <v>100</v>
      </c>
      <c r="C47" s="31"/>
      <c r="D47" s="7"/>
    </row>
    <row r="48" spans="1:8" ht="16.8" x14ac:dyDescent="0.3">
      <c r="A48" s="116" t="s">
        <v>39</v>
      </c>
      <c r="B48" s="109">
        <f>+B21+B22+B23+B25+B24+B26+B27+B28+B29+B31+B32+B34+B35+B36+B37+B38+B39+B46+B47</f>
        <v>69140</v>
      </c>
      <c r="C48" s="117">
        <f>+C21+C22+C23+C25+C24+C26+C27+C28+C29+C31+C32+C34+C35+C36+C37+C38+C39+C46+C47</f>
        <v>2632</v>
      </c>
      <c r="D48" s="7"/>
    </row>
    <row r="49" spans="1:7" ht="16.8" x14ac:dyDescent="0.3">
      <c r="A49" s="16"/>
      <c r="B49" s="16"/>
      <c r="C49" s="32"/>
      <c r="D49" s="7" t="s">
        <v>3</v>
      </c>
    </row>
    <row r="50" spans="1:7" ht="16.8" x14ac:dyDescent="0.3">
      <c r="A50" s="22" t="s">
        <v>37</v>
      </c>
      <c r="B50" s="110">
        <f>+B17-B48</f>
        <v>0</v>
      </c>
      <c r="C50" s="110">
        <f>+C17-C48</f>
        <v>56558.33</v>
      </c>
      <c r="D50" s="7" t="s">
        <v>20</v>
      </c>
      <c r="E50" s="128"/>
    </row>
    <row r="51" spans="1:7" ht="30" customHeight="1" thickBot="1" x14ac:dyDescent="0.35">
      <c r="A51" s="28" t="s">
        <v>46</v>
      </c>
      <c r="B51" s="111"/>
      <c r="C51" s="49">
        <f>+C50+C4</f>
        <v>59984.270000000004</v>
      </c>
      <c r="D51" s="7"/>
      <c r="E51" s="129"/>
    </row>
    <row r="52" spans="1:7" ht="17.399999999999999" thickBot="1" x14ac:dyDescent="0.35">
      <c r="A52" s="19"/>
      <c r="B52" s="14"/>
      <c r="C52" s="33"/>
      <c r="D52" s="11"/>
    </row>
    <row r="53" spans="1:7" ht="20.100000000000001" customHeight="1" thickBot="1" x14ac:dyDescent="0.35">
      <c r="A53" s="23" t="s">
        <v>33</v>
      </c>
      <c r="B53" s="67"/>
      <c r="C53" s="68"/>
      <c r="D53" s="11"/>
    </row>
    <row r="54" spans="1:7" ht="17.399999999999999" thickBot="1" x14ac:dyDescent="0.35">
      <c r="A54" s="65" t="s">
        <v>68</v>
      </c>
      <c r="B54" s="66">
        <v>3747</v>
      </c>
      <c r="C54" s="118">
        <f>4044.74</f>
        <v>4044.74</v>
      </c>
      <c r="D54" s="8"/>
    </row>
    <row r="55" spans="1:7" ht="16.8" x14ac:dyDescent="0.3">
      <c r="A55" s="63" t="s">
        <v>53</v>
      </c>
      <c r="B55" s="62">
        <f>15*12*63</f>
        <v>11340</v>
      </c>
      <c r="C55" s="64">
        <f>9990</f>
        <v>9990</v>
      </c>
      <c r="D55" s="7"/>
      <c r="E55" s="10"/>
      <c r="F55" s="10"/>
      <c r="G55" s="47"/>
    </row>
    <row r="56" spans="1:7" ht="34.200000000000003" thickBot="1" x14ac:dyDescent="0.35">
      <c r="A56" s="52" t="s">
        <v>35</v>
      </c>
      <c r="B56" s="69">
        <v>11344</v>
      </c>
      <c r="C56" s="70">
        <f>938.38</f>
        <v>938.38</v>
      </c>
      <c r="D56" s="7" t="s">
        <v>58</v>
      </c>
    </row>
    <row r="57" spans="1:7" ht="17.399999999999999" thickBot="1" x14ac:dyDescent="0.35">
      <c r="A57" s="71" t="s">
        <v>29</v>
      </c>
      <c r="B57" s="72">
        <f>+B54+B55-B56</f>
        <v>3743</v>
      </c>
      <c r="C57" s="73">
        <f>+C54+C55-C56</f>
        <v>13096.36</v>
      </c>
      <c r="D57" s="11"/>
      <c r="E57" s="130"/>
    </row>
    <row r="58" spans="1:7" ht="17.399999999999999" thickBot="1" x14ac:dyDescent="0.35">
      <c r="A58" s="18"/>
      <c r="B58" s="13"/>
      <c r="C58" s="34"/>
      <c r="D58" s="11"/>
    </row>
    <row r="59" spans="1:7" ht="36" thickBot="1" x14ac:dyDescent="0.5">
      <c r="A59" s="43" t="s">
        <v>50</v>
      </c>
      <c r="B59" s="44"/>
      <c r="C59" s="48">
        <f>C51+C57</f>
        <v>73080.63</v>
      </c>
      <c r="D59" s="6" t="s">
        <v>49</v>
      </c>
      <c r="E59" s="131"/>
    </row>
    <row r="60" spans="1:7" ht="18.600000000000001" x14ac:dyDescent="0.45">
      <c r="A60" s="6"/>
      <c r="B60" s="12"/>
      <c r="C60" s="35"/>
      <c r="D60" s="11"/>
    </row>
    <row r="61" spans="1:7" ht="17.399999999999999" thickBot="1" x14ac:dyDescent="0.35">
      <c r="A61" s="6"/>
      <c r="B61" s="6"/>
      <c r="C61" s="34"/>
      <c r="D61" s="1"/>
    </row>
    <row r="62" spans="1:7" ht="17.399999999999999" thickBot="1" x14ac:dyDescent="0.35">
      <c r="A62" s="133" t="s">
        <v>44</v>
      </c>
      <c r="B62" s="134"/>
      <c r="C62" s="135"/>
      <c r="D62" s="1"/>
    </row>
    <row r="63" spans="1:7" ht="16.8" x14ac:dyDescent="0.3">
      <c r="A63" s="51" t="s">
        <v>55</v>
      </c>
      <c r="B63" s="54"/>
      <c r="C63" s="74">
        <v>12892.25</v>
      </c>
      <c r="D63" s="58"/>
    </row>
    <row r="64" spans="1:7" ht="16.8" x14ac:dyDescent="0.3">
      <c r="A64" s="15" t="s">
        <v>56</v>
      </c>
      <c r="B64" s="55"/>
      <c r="C64" s="75">
        <v>15457.14</v>
      </c>
      <c r="D64" s="58"/>
    </row>
    <row r="65" spans="1:6" ht="16.8" x14ac:dyDescent="0.3">
      <c r="A65" s="15" t="s">
        <v>57</v>
      </c>
      <c r="B65" s="132"/>
      <c r="C65" s="75">
        <f>17049+511.47</f>
        <v>17560.47</v>
      </c>
      <c r="D65" s="58"/>
    </row>
    <row r="66" spans="1:6" ht="17.399999999999999" thickBot="1" x14ac:dyDescent="0.35">
      <c r="A66" s="51" t="s">
        <v>59</v>
      </c>
      <c r="B66" s="60"/>
      <c r="C66" s="76">
        <v>8190.56</v>
      </c>
      <c r="D66" s="58"/>
    </row>
    <row r="67" spans="1:6" ht="17.399999999999999" thickBot="1" x14ac:dyDescent="0.35">
      <c r="A67" s="50"/>
      <c r="B67" s="56" t="s">
        <v>26</v>
      </c>
      <c r="C67" s="57">
        <f>SUM(C63:C66)</f>
        <v>54100.42</v>
      </c>
      <c r="D67" s="1"/>
    </row>
    <row r="68" spans="1:6" ht="16.8" x14ac:dyDescent="0.3">
      <c r="A68" s="6"/>
      <c r="B68" s="6"/>
      <c r="C68" s="36"/>
      <c r="D68" s="1"/>
    </row>
    <row r="69" spans="1:6" ht="16.8" x14ac:dyDescent="0.3">
      <c r="A69" s="136"/>
      <c r="B69" s="137"/>
      <c r="C69" s="137"/>
      <c r="D69" s="1"/>
    </row>
    <row r="70" spans="1:6" ht="16.8" x14ac:dyDescent="0.3">
      <c r="A70" s="6"/>
      <c r="B70" s="37"/>
      <c r="C70" s="38"/>
      <c r="D70" s="39"/>
    </row>
    <row r="71" spans="1:6" ht="16.8" x14ac:dyDescent="0.3">
      <c r="A71" s="10"/>
      <c r="B71" s="40"/>
      <c r="C71" s="41"/>
      <c r="D71" s="39"/>
      <c r="F71" s="45"/>
    </row>
    <row r="72" spans="1:6" ht="16.8" x14ac:dyDescent="0.3">
      <c r="A72" s="10"/>
      <c r="B72" s="40"/>
      <c r="C72" s="41"/>
      <c r="D72" s="39"/>
    </row>
    <row r="73" spans="1:6" ht="16.8" x14ac:dyDescent="0.3">
      <c r="A73" s="10"/>
      <c r="B73" s="40"/>
      <c r="C73" s="41"/>
      <c r="D73" s="39"/>
    </row>
    <row r="75" spans="1:6" ht="16.8" x14ac:dyDescent="0.3">
      <c r="A75" s="10"/>
      <c r="B75" s="6"/>
      <c r="C75" s="6"/>
    </row>
    <row r="76" spans="1:6" ht="16.8" x14ac:dyDescent="0.3">
      <c r="A76" s="18"/>
      <c r="B76" s="29"/>
      <c r="C76" s="18"/>
    </row>
    <row r="77" spans="1:6" ht="16.8" x14ac:dyDescent="0.3">
      <c r="A77" s="10"/>
      <c r="B77" s="10"/>
      <c r="C77" s="30"/>
    </row>
    <row r="78" spans="1:6" ht="16.8" x14ac:dyDescent="0.3">
      <c r="A78" s="10"/>
      <c r="B78" s="10"/>
      <c r="C78" s="30"/>
    </row>
    <row r="79" spans="1:6" ht="16.8" x14ac:dyDescent="0.3">
      <c r="A79" s="10"/>
      <c r="B79" s="10"/>
      <c r="C79" s="30"/>
    </row>
    <row r="80" spans="1:6" ht="16.8" x14ac:dyDescent="0.3">
      <c r="A80" s="10"/>
      <c r="B80" s="10"/>
      <c r="C80" s="30"/>
    </row>
    <row r="81" spans="1:3" ht="16.8" x14ac:dyDescent="0.3">
      <c r="A81" s="10"/>
      <c r="B81" s="10"/>
      <c r="C81" s="30"/>
    </row>
    <row r="82" spans="1:3" ht="16.8" x14ac:dyDescent="0.3">
      <c r="A82" s="10"/>
      <c r="B82" s="10"/>
      <c r="C82" s="30"/>
    </row>
    <row r="83" spans="1:3" ht="16.8" x14ac:dyDescent="0.3">
      <c r="A83" s="10"/>
      <c r="B83" s="10"/>
      <c r="C83" s="30"/>
    </row>
  </sheetData>
  <mergeCells count="5">
    <mergeCell ref="A62:C62"/>
    <mergeCell ref="A69:C69"/>
    <mergeCell ref="A1:C2"/>
    <mergeCell ref="A18:A19"/>
    <mergeCell ref="A5:A6"/>
  </mergeCells>
  <printOptions horizontalCentered="1" verticalCentered="1"/>
  <pageMargins left="0.25" right="0.25" top="0.25" bottom="0.25" header="0.3" footer="0.3"/>
  <pageSetup scale="60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C309B-B0A4-41DD-891F-EB57532F0BA3}">
  <sheetPr>
    <pageSetUpPr fitToPage="1"/>
  </sheetPr>
  <dimension ref="A1:J16"/>
  <sheetViews>
    <sheetView workbookViewId="0">
      <selection sqref="A1:B1"/>
    </sheetView>
  </sheetViews>
  <sheetFormatPr defaultRowHeight="15.6" x14ac:dyDescent="0.3"/>
  <cols>
    <col min="1" max="1" width="58" customWidth="1"/>
    <col min="2" max="2" width="10.453125" customWidth="1"/>
    <col min="3" max="3" width="13.90625" customWidth="1"/>
    <col min="4" max="4" width="12.453125" customWidth="1"/>
    <col min="8" max="8" width="22.08984375" customWidth="1"/>
  </cols>
  <sheetData>
    <row r="1" spans="1:10" ht="17.399999999999999" thickBot="1" x14ac:dyDescent="0.35">
      <c r="A1" s="149" t="s">
        <v>42</v>
      </c>
      <c r="B1" s="150"/>
    </row>
    <row r="2" spans="1:10" ht="17.399999999999999" thickBot="1" x14ac:dyDescent="0.35">
      <c r="A2" s="121"/>
      <c r="B2" s="122" t="s">
        <v>18</v>
      </c>
      <c r="C2" s="18"/>
    </row>
    <row r="3" spans="1:10" ht="17.399999999999999" thickBot="1" x14ac:dyDescent="0.35">
      <c r="A3" s="119" t="s">
        <v>60</v>
      </c>
      <c r="B3" s="123">
        <f>839.32</f>
        <v>839.32</v>
      </c>
      <c r="D3" s="46"/>
    </row>
    <row r="4" spans="1:10" ht="17.399999999999999" thickBot="1" x14ac:dyDescent="0.35">
      <c r="A4" s="120" t="s">
        <v>71</v>
      </c>
      <c r="B4" s="123">
        <f>-338.45</f>
        <v>-338.45</v>
      </c>
      <c r="D4" s="46"/>
    </row>
    <row r="5" spans="1:10" ht="17.399999999999999" thickBot="1" x14ac:dyDescent="0.35">
      <c r="A5" s="53" t="s">
        <v>43</v>
      </c>
      <c r="B5" s="123">
        <f>SUM(B3:B4)</f>
        <v>500.87000000000006</v>
      </c>
      <c r="D5" s="46"/>
    </row>
    <row r="6" spans="1:10" ht="16.8" x14ac:dyDescent="0.3">
      <c r="A6" s="10"/>
      <c r="B6" s="10"/>
    </row>
    <row r="7" spans="1:10" ht="16.8" x14ac:dyDescent="0.3">
      <c r="A7" s="10"/>
      <c r="B7" s="10"/>
      <c r="H7" s="10"/>
      <c r="I7" s="137"/>
      <c r="J7" s="137"/>
    </row>
    <row r="8" spans="1:10" ht="16.8" x14ac:dyDescent="0.3">
      <c r="A8" s="10"/>
      <c r="B8" s="10"/>
      <c r="H8" s="18"/>
      <c r="I8" s="136"/>
      <c r="J8" s="136"/>
    </row>
    <row r="9" spans="1:10" ht="16.8" x14ac:dyDescent="0.3">
      <c r="A9" s="10"/>
      <c r="B9" s="10"/>
      <c r="H9" s="124"/>
      <c r="I9" s="148"/>
      <c r="J9" s="148"/>
    </row>
    <row r="10" spans="1:10" ht="16.8" x14ac:dyDescent="0.3">
      <c r="A10" s="10"/>
      <c r="B10" s="10"/>
      <c r="H10" s="124"/>
      <c r="I10" s="125"/>
      <c r="J10" s="125"/>
    </row>
    <row r="11" spans="1:10" ht="16.8" x14ac:dyDescent="0.3">
      <c r="A11" s="10"/>
      <c r="B11" s="10"/>
      <c r="H11" s="10"/>
      <c r="I11" s="47"/>
      <c r="J11" s="47"/>
    </row>
    <row r="12" spans="1:10" ht="16.8" x14ac:dyDescent="0.3">
      <c r="A12" s="10"/>
      <c r="B12" s="10"/>
    </row>
    <row r="13" spans="1:10" ht="16.8" x14ac:dyDescent="0.3">
      <c r="A13" s="10"/>
      <c r="B13" s="10"/>
    </row>
    <row r="14" spans="1:10" ht="16.8" x14ac:dyDescent="0.3">
      <c r="A14" s="10"/>
      <c r="B14" s="10"/>
    </row>
    <row r="15" spans="1:10" ht="16.8" x14ac:dyDescent="0.3">
      <c r="A15" s="10"/>
      <c r="B15" s="10"/>
    </row>
    <row r="16" spans="1:10" ht="16.8" x14ac:dyDescent="0.3">
      <c r="A16" s="10"/>
      <c r="B16" s="10"/>
    </row>
  </sheetData>
  <mergeCells count="4">
    <mergeCell ref="I8:J8"/>
    <mergeCell ref="I7:J7"/>
    <mergeCell ref="I9:J9"/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Monthly</vt:lpstr>
      <vt:lpstr>Savings</vt:lpstr>
      <vt:lpstr>Monthly!Print_Area</vt:lpstr>
      <vt:lpstr>Savings!Print_Area</vt:lpstr>
      <vt:lpstr>Monthly!Print_Titles</vt:lpstr>
    </vt:vector>
  </TitlesOfParts>
  <Company>Lincoln Financial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kerickson72@gmail.com</dc:creator>
  <cp:lastModifiedBy>Mark Wagner</cp:lastModifiedBy>
  <cp:lastPrinted>2025-10-14T18:26:54Z</cp:lastPrinted>
  <dcterms:created xsi:type="dcterms:W3CDTF">1998-09-13T17:13:00Z</dcterms:created>
  <dcterms:modified xsi:type="dcterms:W3CDTF">2025-10-14T18:27:00Z</dcterms:modified>
</cp:coreProperties>
</file>